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<sst xmlns="http://schemas.openxmlformats.org/spreadsheetml/2006/main" count="1632" uniqueCount="229">
  <si>
    <t xml:space="preserve">                                               бюджетов Российской Федерации 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</si>
  <si>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</si>
  <si>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</si>
  <si>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</si>
  <si>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</si>
  <si>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</si>
  <si>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</si>
  <si>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</si>
  <si>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</si>
  <si>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2</t>
  </si>
  <si>
    <t>3</t>
  </si>
  <si>
    <t>4</t>
  </si>
  <si>
    <t>5</t>
  </si>
  <si>
    <t>6</t>
  </si>
  <si>
    <t>7</t>
  </si>
  <si>
    <t>000</t>
  </si>
  <si>
    <t>00</t>
  </si>
  <si>
    <t>Общегосударственные вопросы</t>
  </si>
  <si>
    <t>01</t>
  </si>
  <si>
    <t>000 00 00</t>
  </si>
  <si>
    <t>Функционирование высшего должностного лица субъекта</t>
  </si>
  <si>
    <t>Россицской Федерации и муниципального образования</t>
  </si>
  <si>
    <t>015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</si>
  <si>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</si>
  <si>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</si>
  <si>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</si>
  <si>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</si>
  <si>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</si>
  <si>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</si>
  <si>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</si>
  <si>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</si>
  <si>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</si>
  <si>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</si>
  <si>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</si>
  <si>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</si>
  <si>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 местных администраций</t>
  </si>
  <si>
    <t>04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</si>
  <si>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</si>
  <si>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</si>
  <si>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</si>
  <si>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</si>
  <si>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Прочие выплаты</t>
  </si>
  <si>
    <t>212</t>
  </si>
  <si>
    <t>Прочие расходы</t>
  </si>
  <si>
    <t>2120700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</si>
  <si>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</si>
  <si>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</si>
  <si>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</si>
  <si>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</si>
  <si>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</si>
  <si>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</si>
  <si>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</si>
  <si>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</si>
  <si>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Оплата потребления электрической энергии</t>
  </si>
  <si>
    <t>2230100</t>
  </si>
  <si>
    <t>Работы, услуги по содержанию имущества</t>
  </si>
  <si>
    <t>225</t>
  </si>
  <si>
    <t>Другие расходы по содержанию имущества</t>
  </si>
  <si>
    <t>2250500</t>
  </si>
  <si>
    <t>Прочие услуги</t>
  </si>
  <si>
    <t>226</t>
  </si>
  <si>
    <t>Автострахование</t>
  </si>
  <si>
    <t>2260200</t>
  </si>
  <si>
    <t>Иные работы и услуги</t>
  </si>
  <si>
    <t>2260900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</si>
  <si>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</si>
  <si>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</si>
  <si>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</si>
  <si>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</si>
  <si>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</si>
  <si>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Приобретение (изготовление) основных средств</t>
  </si>
  <si>
    <t>3100100</t>
  </si>
  <si>
    <t>Реконструкция,дооборудование, модернизация</t>
  </si>
  <si>
    <t>3100200</t>
  </si>
  <si>
    <t>Увеличение стоимости материальных активов</t>
  </si>
  <si>
    <t>340</t>
  </si>
  <si>
    <t>ГСМ</t>
  </si>
  <si>
    <t>3400400</t>
  </si>
  <si>
    <t>Материальные запасы</t>
  </si>
  <si>
    <t>3400500</t>
  </si>
  <si>
    <t>3400600</t>
  </si>
  <si>
    <t>10</t>
  </si>
  <si>
    <t>263</t>
  </si>
  <si>
    <t>Резервные фонды</t>
  </si>
  <si>
    <t>11</t>
  </si>
  <si>
    <t>Резервные фонды местных администраций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</si>
  <si>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</si>
  <si>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</si>
  <si>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</si>
  <si>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 xml:space="preserve">020 00 03 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</si>
  <si>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</si>
  <si>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</si>
  <si>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</si>
  <si>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</t>
  </si>
  <si>
    <t>территориях, где отсутствуют военные комиссариаты</t>
  </si>
  <si>
    <t>Транспортные расходы</t>
  </si>
  <si>
    <t>2220200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</si>
  <si>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</si>
  <si>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</si>
  <si>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</si>
  <si>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</si>
  <si>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</si>
  <si>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</si>
  <si>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</si>
  <si>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</si>
  <si>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</si>
  <si>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2230300</t>
  </si>
  <si>
    <t>Услуги по содержанию имущества</t>
  </si>
  <si>
    <t>2250200</t>
  </si>
  <si>
    <t>Перечисления другим бюджетам бюджетной системы РФ</t>
  </si>
  <si>
    <t>14</t>
  </si>
  <si>
    <t>521 06 00</t>
  </si>
  <si>
    <t>017</t>
  </si>
  <si>
    <t>251</t>
  </si>
  <si>
    <t>Культура, кинематоргафия и СМИ</t>
  </si>
  <si>
    <t>08</t>
  </si>
  <si>
    <t>Культура</t>
  </si>
  <si>
    <t xml:space="preserve">Дворцы и дома культуры,другие учреждения культуры и средств </t>
  </si>
  <si>
    <t>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</si>
  <si>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</si>
  <si>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</si>
  <si>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Льготы по коммунальным услугам</t>
  </si>
  <si>
    <t>2120200</t>
  </si>
  <si>
    <t>Книгоизд.продукция</t>
  </si>
  <si>
    <t>2120300</t>
  </si>
  <si>
    <t>прочие расходы</t>
  </si>
  <si>
    <t>Приобретение топлива</t>
  </si>
  <si>
    <t>3400100</t>
  </si>
  <si>
    <t>Медикаменты</t>
  </si>
  <si>
    <t>3400200</t>
  </si>
  <si>
    <t>Питание</t>
  </si>
  <si>
    <t>3400300</t>
  </si>
  <si>
    <t>Библиотеки</t>
  </si>
  <si>
    <t>2260100</t>
  </si>
  <si>
    <t>Прочие работы, услуги</t>
  </si>
  <si>
    <t>2260500</t>
  </si>
  <si>
    <t>124</t>
  </si>
  <si>
    <t>Середкинский КЦД</t>
  </si>
  <si>
    <t>Мутиновский сельский клуб</t>
  </si>
  <si>
    <t>Середкинская сельская библиотека</t>
  </si>
  <si>
    <t>Мутиновская сельская библиотека</t>
  </si>
  <si>
    <t>Администрация МО "Середкино"</t>
  </si>
  <si>
    <t>Приложение №6</t>
  </si>
  <si>
    <t xml:space="preserve">        Ведомственная классификация раходов</t>
  </si>
  <si>
    <t>522,9</t>
  </si>
  <si>
    <t>157,9</t>
  </si>
  <si>
    <t>Дорожное хозяйство (дорожные фонды)</t>
  </si>
  <si>
    <t>Расходы</t>
  </si>
  <si>
    <t>Оплата раб. Услуг.</t>
  </si>
  <si>
    <t>0</t>
  </si>
  <si>
    <t>7,1</t>
  </si>
  <si>
    <t>1,6</t>
  </si>
  <si>
    <t>23,6</t>
  </si>
  <si>
    <t>Глава администрации МО "Середкино:                    И.А.Середкина</t>
  </si>
  <si>
    <t>551,7</t>
  </si>
  <si>
    <t>1154,1</t>
  </si>
  <si>
    <t>348,5</t>
  </si>
  <si>
    <t>233,8</t>
  </si>
  <si>
    <t>304,4</t>
  </si>
  <si>
    <t>70,6</t>
  </si>
  <si>
    <t>285,5</t>
  </si>
  <si>
    <t>86,2</t>
  </si>
  <si>
    <t>61,8</t>
  </si>
  <si>
    <t>204,6</t>
  </si>
  <si>
    <t>1915</t>
  </si>
  <si>
    <t>67,6</t>
  </si>
  <si>
    <t>65,4</t>
  </si>
  <si>
    <t>48,8</t>
  </si>
  <si>
    <t>14,8</t>
  </si>
  <si>
    <t>47,2</t>
  </si>
  <si>
    <t>14,2</t>
  </si>
  <si>
    <t>33,0</t>
  </si>
  <si>
    <t>31,4</t>
  </si>
  <si>
    <t>450</t>
  </si>
  <si>
    <t>50</t>
  </si>
  <si>
    <t>201,8</t>
  </si>
  <si>
    <t>260</t>
  </si>
  <si>
    <t>Социальное обеспечение</t>
  </si>
  <si>
    <t>Пенсии, пособия, выплачиваемые организациями сектора гос. Управления</t>
  </si>
  <si>
    <t>83,5</t>
  </si>
  <si>
    <t>158,7</t>
  </si>
  <si>
    <t>359</t>
  </si>
  <si>
    <t>1,0</t>
  </si>
  <si>
    <t>3,0</t>
  </si>
  <si>
    <t>2,0</t>
  </si>
  <si>
    <t>09</t>
  </si>
  <si>
    <t>0000000000</t>
  </si>
  <si>
    <t>8010080010</t>
  </si>
  <si>
    <t>100</t>
  </si>
  <si>
    <t>121</t>
  </si>
  <si>
    <t>129</t>
  </si>
  <si>
    <t>8010080030</t>
  </si>
  <si>
    <t>244</t>
  </si>
  <si>
    <t>240</t>
  </si>
  <si>
    <t>312</t>
  </si>
  <si>
    <t>8010080050</t>
  </si>
  <si>
    <t>6030051180</t>
  </si>
  <si>
    <t>6130001030</t>
  </si>
  <si>
    <t>7900080060</t>
  </si>
  <si>
    <t>Уплата штрафов</t>
  </si>
  <si>
    <t>853</t>
  </si>
  <si>
    <t>8080080030</t>
  </si>
  <si>
    <t>611</t>
  </si>
  <si>
    <t>Увеличение стоимости материальных активов в т.ч.</t>
  </si>
  <si>
    <t>93</t>
  </si>
  <si>
    <t>уплата налогов</t>
  </si>
  <si>
    <t>851</t>
  </si>
  <si>
    <t>Приобретение (изготовление) основных средств (софинансирование по программе поддержки инициатив граждан проживающих в сельской местности)</t>
  </si>
  <si>
    <t>852</t>
  </si>
  <si>
    <t>Прочая закупка товаров, рвбот, услуг для одеспечения муниципальных нужд</t>
  </si>
  <si>
    <t>Комунальное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</si>
  <si>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</si>
  <si>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</si>
  <si>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</si>
  <si>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06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</si>
  <si>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</si>
  <si>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</si>
  <si>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работ, услуг для обеспечения муниципальных нужд</t>
  </si>
  <si>
    <t>защита населения на территории от чрезвычайных ситуаций природного и техногенного характера</t>
  </si>
  <si>
    <t>Условно-утвержденные расходы</t>
  </si>
  <si>
    <t>расходы без Условно-утвержденных расходов</t>
  </si>
  <si>
    <t>Межбюджетные трансферты общего характера</t>
  </si>
  <si>
    <t>Инные межбюджетные трансферты</t>
  </si>
  <si>
    <t>540</t>
  </si>
  <si>
    <t>831</t>
  </si>
  <si>
    <t>Исполнение судебных актов Российской Федерации и мировых соглашений по возмещению причиненного вреда</t>
  </si>
  <si>
    <t xml:space="preserve">                                              МО "Середкино" на 2021 г. и плановый период 2022-2023 гг.</t>
  </si>
  <si>
    <t xml:space="preserve">                 "О проекте  бюджета МО "Середкино" на 2021год и плановый период 2022-2023 гг."</t>
  </si>
  <si>
    <t>к решению Думы №     296  от  12. 11.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</si>
</sst>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58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58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8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58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172" fontId="5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58" applyNumberFormat="1" applyFont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9" fillId="0" borderId="12" xfId="53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2" fontId="0" fillId="33" borderId="0" xfId="0" applyNumberFormat="1" applyFill="1" applyAlignment="1">
      <alignment horizontal="right"/>
    </xf>
    <xf numFmtId="172" fontId="5" fillId="33" borderId="0" xfId="0" applyNumberFormat="1" applyFont="1" applyFill="1" applyAlignment="1">
      <alignment horizontal="right"/>
    </xf>
    <xf numFmtId="172" fontId="3" fillId="33" borderId="0" xfId="0" applyNumberFormat="1" applyFont="1" applyFill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Alignment="1">
      <alignment horizontal="right"/>
    </xf>
    <xf numFmtId="172" fontId="5" fillId="33" borderId="0" xfId="0" applyNumberFormat="1" applyFont="1" applyFill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172" fontId="5" fillId="33" borderId="0" xfId="0" applyNumberFormat="1" applyFont="1" applyFill="1" applyAlignment="1">
      <alignment horizontal="right"/>
    </xf>
    <xf numFmtId="172" fontId="5" fillId="33" borderId="0" xfId="0" applyNumberFormat="1" applyFont="1" applyFill="1" applyAlignment="1">
      <alignment horizontal="right" wrapText="1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8" applyNumberFormat="1" applyFont="1" applyAlignment="1">
      <alignment horizontal="center"/>
    </xf>
    <xf numFmtId="172" fontId="3" fillId="0" borderId="0" xfId="0" applyNumberFormat="1" applyFont="1" applyFill="1" applyAlignment="1">
      <alignment horizontal="right"/>
    </xf>
    <xf numFmtId="0" fontId="0" fillId="0" borderId="14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0.375" style="0" customWidth="1"/>
    <col min="2" max="2" width="6.25390625" style="0" customWidth="1"/>
    <col min="3" max="3" width="5.875" style="0" customWidth="1"/>
    <col min="4" max="4" width="4.75390625" style="0" customWidth="1"/>
    <col min="5" max="5" width="13.25390625" style="0" customWidth="1"/>
    <col min="6" max="6" width="6.00390625" style="0" customWidth="1"/>
    <col min="7" max="7" width="8.875" style="0" hidden="1" customWidth="1"/>
    <col min="8" max="8" width="0.2421875" style="0" hidden="1" customWidth="1"/>
    <col min="9" max="9" width="9.125" style="66" customWidth="1"/>
    <col min="10" max="10" width="0" style="0" hidden="1" customWidth="1"/>
    <col min="11" max="11" width="9.125" style="66" customWidth="1"/>
    <col min="14" max="14" width="9.125" style="66" customWidth="1"/>
  </cols>
  <sheetData>
    <row r="1" ht="12.75">
      <c r="E1" t="s">
        <v>142</v>
      </c>
    </row>
    <row r="2" ht="12.75">
      <c r="E2" s="27" t="s">
        <v>228</v>
      </c>
    </row>
    <row r="3" spans="1:14" ht="12.75">
      <c r="A3" s="81" t="s">
        <v>227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6" ht="12.75">
      <c r="A6" s="1"/>
    </row>
    <row r="7" spans="1:4" ht="12.75">
      <c r="A7" s="82" t="s">
        <v>143</v>
      </c>
      <c r="B7" s="82"/>
      <c r="C7" s="82"/>
      <c r="D7" s="82"/>
    </row>
    <row r="8" spans="1:4" ht="12.75">
      <c r="A8" s="24" t="s">
        <v>0</v>
      </c>
      <c r="B8" s="25"/>
      <c r="C8" s="25"/>
      <c r="D8" s="25"/>
    </row>
    <row r="9" spans="1:5" ht="12.75">
      <c r="A9" s="44" t="s">
        <v>226</v>
      </c>
      <c r="B9" s="44"/>
      <c r="C9" s="44"/>
      <c r="D9" s="44"/>
      <c r="E9" s="44"/>
    </row>
    <row r="10" ht="18">
      <c r="A10" s="2"/>
    </row>
    <row r="11" ht="18">
      <c r="A11" s="2"/>
    </row>
    <row r="13" spans="1:16" ht="12.75">
      <c r="A13" s="83" t="s">
        <v>1</v>
      </c>
      <c r="B13" s="85" t="s">
        <v>2</v>
      </c>
      <c r="C13" s="86"/>
      <c r="D13" s="86"/>
      <c r="E13" s="86"/>
      <c r="F13" s="86"/>
      <c r="G13" s="87"/>
      <c r="H13" s="83">
        <v>2015</v>
      </c>
      <c r="I13" s="92">
        <v>2021</v>
      </c>
      <c r="J13" s="93">
        <v>2017</v>
      </c>
      <c r="K13" s="79">
        <v>2022</v>
      </c>
      <c r="L13" s="62"/>
      <c r="M13" s="62"/>
      <c r="N13" s="79">
        <v>2023</v>
      </c>
      <c r="O13" s="64"/>
      <c r="P13" s="65"/>
    </row>
    <row r="14" spans="1:16" ht="89.25">
      <c r="A14" s="84"/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91"/>
      <c r="I14" s="92"/>
      <c r="J14" s="93"/>
      <c r="K14" s="80"/>
      <c r="L14" s="63" t="s">
        <v>219</v>
      </c>
      <c r="M14" s="63" t="s">
        <v>220</v>
      </c>
      <c r="N14" s="80"/>
      <c r="O14" s="63" t="s">
        <v>219</v>
      </c>
      <c r="P14" s="63" t="s">
        <v>220</v>
      </c>
    </row>
    <row r="15" spans="1:14" ht="12.75">
      <c r="A15" s="4">
        <v>1</v>
      </c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26">
        <v>8</v>
      </c>
      <c r="I15" s="74">
        <v>7</v>
      </c>
      <c r="J15" s="26">
        <v>10</v>
      </c>
      <c r="K15" s="67">
        <v>8</v>
      </c>
      <c r="L15" s="45"/>
      <c r="M15" s="45"/>
      <c r="N15" s="67">
        <v>9</v>
      </c>
    </row>
    <row r="16" spans="1:14" ht="12.75">
      <c r="A16" s="5"/>
      <c r="B16" s="6"/>
      <c r="C16" s="7"/>
      <c r="D16" s="8"/>
      <c r="E16" s="9"/>
      <c r="F16" s="9"/>
      <c r="G16" s="9"/>
      <c r="H16" s="23"/>
      <c r="I16" s="75"/>
      <c r="J16" s="23"/>
      <c r="K16" s="68"/>
      <c r="L16" s="54"/>
      <c r="M16" s="54"/>
      <c r="N16" s="68"/>
    </row>
    <row r="17" spans="1:16" ht="12.75">
      <c r="A17" s="5" t="s">
        <v>141</v>
      </c>
      <c r="B17" s="10" t="s">
        <v>15</v>
      </c>
      <c r="C17" s="10" t="s">
        <v>16</v>
      </c>
      <c r="D17" s="11" t="s">
        <v>16</v>
      </c>
      <c r="E17" s="10" t="s">
        <v>186</v>
      </c>
      <c r="F17" s="10" t="s">
        <v>15</v>
      </c>
      <c r="G17" s="10" t="s">
        <v>15</v>
      </c>
      <c r="H17" s="35">
        <f>H18+H69+H101+H123+H62+H66+H89+H122+H61</f>
        <v>6560.4</v>
      </c>
      <c r="I17" s="69">
        <v>9287</v>
      </c>
      <c r="J17" s="46">
        <f>J20+J28+J60+J69+J97+J123+J62+J89+J119+J85</f>
        <v>6736.6</v>
      </c>
      <c r="K17" s="69">
        <v>9172.9</v>
      </c>
      <c r="L17" s="46">
        <v>219.7</v>
      </c>
      <c r="M17" s="46">
        <f>SUM(K17-L17)</f>
        <v>8953.199999999999</v>
      </c>
      <c r="N17" s="69">
        <v>8942.7</v>
      </c>
      <c r="O17" s="46">
        <v>427.5</v>
      </c>
      <c r="P17" s="46">
        <f>SUM(N17-O17)</f>
        <v>8515.2</v>
      </c>
    </row>
    <row r="18" spans="1:16" ht="12.75">
      <c r="A18" s="5" t="s">
        <v>17</v>
      </c>
      <c r="B18" s="10" t="s">
        <v>15</v>
      </c>
      <c r="C18" s="10" t="s">
        <v>18</v>
      </c>
      <c r="D18" s="11" t="s">
        <v>16</v>
      </c>
      <c r="E18" s="10" t="s">
        <v>186</v>
      </c>
      <c r="F18" s="10" t="s">
        <v>15</v>
      </c>
      <c r="G18" s="10" t="s">
        <v>15</v>
      </c>
      <c r="H18" s="35">
        <f>H20+H28</f>
        <v>3921.2</v>
      </c>
      <c r="I18" s="69">
        <f>SUM(I20+I28)</f>
        <v>5727.599999999999</v>
      </c>
      <c r="J18" s="46">
        <f>J20+J28</f>
        <v>4121.5</v>
      </c>
      <c r="K18" s="69">
        <f>SUM(K20+K28)</f>
        <v>5312</v>
      </c>
      <c r="L18" s="46">
        <v>132.8</v>
      </c>
      <c r="M18" s="46">
        <v>5179.2</v>
      </c>
      <c r="N18" s="69">
        <f>SUM(N20+N28)</f>
        <v>5274.1</v>
      </c>
      <c r="O18" s="46">
        <v>263.7</v>
      </c>
      <c r="P18" s="46">
        <v>5010.4</v>
      </c>
    </row>
    <row r="19" spans="1:14" ht="12.75">
      <c r="A19" s="5" t="s">
        <v>20</v>
      </c>
      <c r="B19" s="10"/>
      <c r="C19" s="10"/>
      <c r="D19" s="11"/>
      <c r="E19" s="10"/>
      <c r="F19" s="10"/>
      <c r="G19" s="10"/>
      <c r="H19" s="36"/>
      <c r="I19" s="70"/>
      <c r="J19" s="36"/>
      <c r="K19" s="70"/>
      <c r="L19" s="47"/>
      <c r="M19" s="47"/>
      <c r="N19" s="70"/>
    </row>
    <row r="20" spans="1:16" ht="12.75">
      <c r="A20" s="5" t="s">
        <v>21</v>
      </c>
      <c r="B20" s="12" t="s">
        <v>136</v>
      </c>
      <c r="C20" s="12" t="s">
        <v>18</v>
      </c>
      <c r="D20" s="13" t="s">
        <v>23</v>
      </c>
      <c r="E20" s="12" t="s">
        <v>186</v>
      </c>
      <c r="F20" s="12" t="s">
        <v>15</v>
      </c>
      <c r="G20" s="12" t="s">
        <v>15</v>
      </c>
      <c r="H20" s="37">
        <f aca="true" t="shared" si="0" ref="H20:P22">H21</f>
        <v>680.8</v>
      </c>
      <c r="I20" s="76">
        <f t="shared" si="0"/>
        <v>1275.2</v>
      </c>
      <c r="J20" s="48">
        <f t="shared" si="0"/>
        <v>680.8</v>
      </c>
      <c r="K20" s="69">
        <f t="shared" si="0"/>
        <v>1275.2</v>
      </c>
      <c r="L20" s="48">
        <f t="shared" si="0"/>
        <v>31.88</v>
      </c>
      <c r="M20" s="48">
        <f t="shared" si="0"/>
        <v>1243.32</v>
      </c>
      <c r="N20" s="69">
        <f t="shared" si="0"/>
        <v>1275.2</v>
      </c>
      <c r="O20" s="48">
        <f t="shared" si="0"/>
        <v>63.76</v>
      </c>
      <c r="P20" s="48">
        <f t="shared" si="0"/>
        <v>1211.44</v>
      </c>
    </row>
    <row r="21" spans="1:16" ht="12.75">
      <c r="A21" s="14" t="s">
        <v>24</v>
      </c>
      <c r="B21" s="12" t="s">
        <v>136</v>
      </c>
      <c r="C21" s="12" t="s">
        <v>18</v>
      </c>
      <c r="D21" s="13" t="s">
        <v>23</v>
      </c>
      <c r="E21" s="12" t="s">
        <v>186</v>
      </c>
      <c r="F21" s="12" t="s">
        <v>15</v>
      </c>
      <c r="G21" s="12" t="s">
        <v>15</v>
      </c>
      <c r="H21" s="38">
        <f t="shared" si="0"/>
        <v>680.8</v>
      </c>
      <c r="I21" s="72">
        <f t="shared" si="0"/>
        <v>1275.2</v>
      </c>
      <c r="J21" s="49">
        <f t="shared" si="0"/>
        <v>680.8</v>
      </c>
      <c r="K21" s="70">
        <f t="shared" si="0"/>
        <v>1275.2</v>
      </c>
      <c r="L21" s="49">
        <f>SUM(K21*2.5/100)</f>
        <v>31.88</v>
      </c>
      <c r="M21" s="49">
        <f>SUM(K21-L21)</f>
        <v>1243.32</v>
      </c>
      <c r="N21" s="70">
        <f t="shared" si="0"/>
        <v>1275.2</v>
      </c>
      <c r="O21" s="49">
        <f>SUM(N21*5/100)</f>
        <v>63.76</v>
      </c>
      <c r="P21" s="49">
        <f>SUM(N21-O21)</f>
        <v>1211.44</v>
      </c>
    </row>
    <row r="22" spans="1:16" ht="12.75">
      <c r="A22" s="14" t="s">
        <v>25</v>
      </c>
      <c r="B22" s="12" t="s">
        <v>136</v>
      </c>
      <c r="C22" s="12" t="s">
        <v>18</v>
      </c>
      <c r="D22" s="13" t="s">
        <v>23</v>
      </c>
      <c r="E22" s="12" t="s">
        <v>186</v>
      </c>
      <c r="F22" s="12" t="s">
        <v>15</v>
      </c>
      <c r="G22" s="12" t="s">
        <v>15</v>
      </c>
      <c r="H22" s="38">
        <f t="shared" si="0"/>
        <v>680.8</v>
      </c>
      <c r="I22" s="72">
        <f t="shared" si="0"/>
        <v>1275.2</v>
      </c>
      <c r="J22" s="49">
        <f t="shared" si="0"/>
        <v>680.8</v>
      </c>
      <c r="K22" s="70">
        <f t="shared" si="0"/>
        <v>1275.2</v>
      </c>
      <c r="L22" s="49">
        <f>SUM(K22*2.5/100)</f>
        <v>31.88</v>
      </c>
      <c r="M22" s="49">
        <f>SUM(K22-L22)</f>
        <v>1243.32</v>
      </c>
      <c r="N22" s="70">
        <f t="shared" si="0"/>
        <v>1275.2</v>
      </c>
      <c r="O22" s="49">
        <f>SUM(N22*5/100)</f>
        <v>63.76</v>
      </c>
      <c r="P22" s="49">
        <f>SUM(N22-O22)</f>
        <v>1211.44</v>
      </c>
    </row>
    <row r="23" spans="1:16" ht="12.75">
      <c r="A23" s="15" t="s">
        <v>27</v>
      </c>
      <c r="B23" s="12" t="s">
        <v>136</v>
      </c>
      <c r="C23" s="16" t="s">
        <v>18</v>
      </c>
      <c r="D23" s="17" t="s">
        <v>23</v>
      </c>
      <c r="E23" s="12" t="s">
        <v>187</v>
      </c>
      <c r="F23" s="16" t="s">
        <v>188</v>
      </c>
      <c r="G23" s="16" t="s">
        <v>28</v>
      </c>
      <c r="H23" s="39">
        <f>H24+H25</f>
        <v>680.8</v>
      </c>
      <c r="I23" s="70">
        <f>I24+I25</f>
        <v>1275.2</v>
      </c>
      <c r="J23" s="50">
        <f>J24+J25</f>
        <v>680.8</v>
      </c>
      <c r="K23" s="70">
        <f>K24+K25</f>
        <v>1275.2</v>
      </c>
      <c r="L23" s="49">
        <f>SUM(K23*2.5/100)</f>
        <v>31.88</v>
      </c>
      <c r="M23" s="49">
        <f>SUM(K23-L23)</f>
        <v>1243.32</v>
      </c>
      <c r="N23" s="70">
        <f>N24+N25</f>
        <v>1275.2</v>
      </c>
      <c r="O23" s="49">
        <f>SUM(N23*5/100)</f>
        <v>63.76</v>
      </c>
      <c r="P23" s="49">
        <f>SUM(N23-O23)</f>
        <v>1211.44</v>
      </c>
    </row>
    <row r="24" spans="1:16" ht="12.75">
      <c r="A24" s="15" t="s">
        <v>29</v>
      </c>
      <c r="B24" s="12" t="s">
        <v>136</v>
      </c>
      <c r="C24" s="16" t="s">
        <v>18</v>
      </c>
      <c r="D24" s="17" t="s">
        <v>23</v>
      </c>
      <c r="E24" s="12" t="s">
        <v>187</v>
      </c>
      <c r="F24" s="16" t="s">
        <v>189</v>
      </c>
      <c r="G24" s="16" t="s">
        <v>30</v>
      </c>
      <c r="H24" s="36" t="s">
        <v>144</v>
      </c>
      <c r="I24" s="70">
        <v>980</v>
      </c>
      <c r="J24" s="36" t="s">
        <v>144</v>
      </c>
      <c r="K24" s="70">
        <v>980</v>
      </c>
      <c r="L24" s="49">
        <f>SUM(K24*2.5/100)</f>
        <v>24.5</v>
      </c>
      <c r="M24" s="49">
        <f>SUM(K24-L24)</f>
        <v>955.5</v>
      </c>
      <c r="N24" s="70">
        <v>980</v>
      </c>
      <c r="O24" s="49">
        <f>SUM(N24*5/100)</f>
        <v>49</v>
      </c>
      <c r="P24" s="49">
        <f>SUM(N24-O24)</f>
        <v>931</v>
      </c>
    </row>
    <row r="25" spans="1:16" ht="12.75">
      <c r="A25" s="15" t="s">
        <v>31</v>
      </c>
      <c r="B25" s="12" t="s">
        <v>136</v>
      </c>
      <c r="C25" s="16" t="s">
        <v>18</v>
      </c>
      <c r="D25" s="17" t="s">
        <v>23</v>
      </c>
      <c r="E25" s="12" t="s">
        <v>187</v>
      </c>
      <c r="F25" s="16" t="s">
        <v>190</v>
      </c>
      <c r="G25" s="16" t="s">
        <v>32</v>
      </c>
      <c r="H25" s="36" t="s">
        <v>145</v>
      </c>
      <c r="I25" s="70">
        <v>295.2</v>
      </c>
      <c r="J25" s="36" t="s">
        <v>145</v>
      </c>
      <c r="K25" s="70">
        <v>295.2</v>
      </c>
      <c r="L25" s="49">
        <f>SUM(K25*2.5/100)</f>
        <v>7.38</v>
      </c>
      <c r="M25" s="49">
        <f>SUM(K25-L25)</f>
        <v>287.82</v>
      </c>
      <c r="N25" s="70">
        <v>295.2</v>
      </c>
      <c r="O25" s="49">
        <f>SUM(N25*5/100)</f>
        <v>14.76</v>
      </c>
      <c r="P25" s="49">
        <f>SUM(N25-O25)</f>
        <v>280.44</v>
      </c>
    </row>
    <row r="26" spans="1:14" ht="12.75">
      <c r="A26" s="18" t="s">
        <v>33</v>
      </c>
      <c r="B26" s="10"/>
      <c r="C26" s="10"/>
      <c r="D26" s="11"/>
      <c r="E26" s="10"/>
      <c r="F26" s="10"/>
      <c r="G26" s="10"/>
      <c r="H26" s="36"/>
      <c r="I26" s="70"/>
      <c r="J26" s="36"/>
      <c r="K26" s="70"/>
      <c r="L26" s="47"/>
      <c r="M26" s="47"/>
      <c r="N26" s="70"/>
    </row>
    <row r="27" spans="1:14" ht="12.75">
      <c r="A27" s="18" t="s">
        <v>34</v>
      </c>
      <c r="B27" s="10"/>
      <c r="C27" s="10"/>
      <c r="D27" s="11"/>
      <c r="E27" s="10"/>
      <c r="F27" s="10"/>
      <c r="G27" s="10"/>
      <c r="H27" s="36"/>
      <c r="I27" s="70"/>
      <c r="J27" s="36"/>
      <c r="K27" s="70"/>
      <c r="L27" s="47"/>
      <c r="M27" s="47"/>
      <c r="N27" s="70"/>
    </row>
    <row r="28" spans="1:16" ht="12.75">
      <c r="A28" s="18" t="s">
        <v>35</v>
      </c>
      <c r="B28" s="10" t="s">
        <v>136</v>
      </c>
      <c r="C28" s="10" t="s">
        <v>18</v>
      </c>
      <c r="D28" s="11" t="s">
        <v>36</v>
      </c>
      <c r="E28" s="10" t="s">
        <v>186</v>
      </c>
      <c r="F28" s="10" t="s">
        <v>15</v>
      </c>
      <c r="G28" s="10" t="s">
        <v>15</v>
      </c>
      <c r="H28" s="35">
        <f aca="true" t="shared" si="1" ref="H28:N28">H31</f>
        <v>3240.3999999999996</v>
      </c>
      <c r="I28" s="69">
        <f t="shared" si="1"/>
        <v>4452.4</v>
      </c>
      <c r="J28" s="46">
        <f t="shared" si="1"/>
        <v>3440.7</v>
      </c>
      <c r="K28" s="69">
        <f t="shared" si="1"/>
        <v>4036.8</v>
      </c>
      <c r="L28" s="46">
        <v>100.9</v>
      </c>
      <c r="M28" s="46">
        <f t="shared" si="1"/>
        <v>3935.9</v>
      </c>
      <c r="N28" s="69">
        <f t="shared" si="1"/>
        <v>3998.9</v>
      </c>
      <c r="O28" s="46">
        <v>199.9</v>
      </c>
      <c r="P28" s="46">
        <v>3799</v>
      </c>
    </row>
    <row r="29" spans="1:14" ht="12.75">
      <c r="A29" s="19" t="s">
        <v>37</v>
      </c>
      <c r="B29" s="10"/>
      <c r="C29" s="10"/>
      <c r="D29" s="11"/>
      <c r="E29" s="10"/>
      <c r="F29" s="10"/>
      <c r="G29" s="10"/>
      <c r="H29" s="36"/>
      <c r="I29" s="70"/>
      <c r="J29" s="36"/>
      <c r="K29" s="70"/>
      <c r="L29" s="47"/>
      <c r="M29" s="47"/>
      <c r="N29" s="70"/>
    </row>
    <row r="30" spans="1:14" ht="12.75">
      <c r="A30" s="19" t="s">
        <v>38</v>
      </c>
      <c r="B30" s="10"/>
      <c r="C30" s="10"/>
      <c r="D30" s="11"/>
      <c r="E30" s="10"/>
      <c r="F30" s="10"/>
      <c r="G30" s="10"/>
      <c r="H30" s="36"/>
      <c r="I30" s="70"/>
      <c r="J30" s="36"/>
      <c r="K30" s="70"/>
      <c r="L30" s="47"/>
      <c r="M30" s="47"/>
      <c r="N30" s="70"/>
    </row>
    <row r="31" spans="1:16" ht="12.75">
      <c r="A31" s="19" t="s">
        <v>39</v>
      </c>
      <c r="B31" s="10" t="s">
        <v>136</v>
      </c>
      <c r="C31" s="10" t="s">
        <v>18</v>
      </c>
      <c r="D31" s="11" t="s">
        <v>36</v>
      </c>
      <c r="E31" s="10" t="s">
        <v>186</v>
      </c>
      <c r="F31" s="10" t="s">
        <v>15</v>
      </c>
      <c r="G31" s="10" t="s">
        <v>15</v>
      </c>
      <c r="H31" s="35">
        <f aca="true" t="shared" si="2" ref="H31:P32">H32</f>
        <v>3240.3999999999996</v>
      </c>
      <c r="I31" s="69">
        <f t="shared" si="2"/>
        <v>4452.4</v>
      </c>
      <c r="J31" s="46">
        <f t="shared" si="2"/>
        <v>3440.7</v>
      </c>
      <c r="K31" s="69">
        <f t="shared" si="2"/>
        <v>4036.8</v>
      </c>
      <c r="L31" s="46">
        <v>100.9</v>
      </c>
      <c r="M31" s="46">
        <f t="shared" si="2"/>
        <v>3935.9</v>
      </c>
      <c r="N31" s="69">
        <f t="shared" si="2"/>
        <v>3998.9</v>
      </c>
      <c r="O31" s="46">
        <f t="shared" si="2"/>
        <v>199.9</v>
      </c>
      <c r="P31" s="46">
        <f t="shared" si="2"/>
        <v>3799</v>
      </c>
    </row>
    <row r="32" spans="1:16" ht="12.75">
      <c r="A32" s="19" t="s">
        <v>40</v>
      </c>
      <c r="B32" s="12" t="s">
        <v>136</v>
      </c>
      <c r="C32" s="12" t="s">
        <v>18</v>
      </c>
      <c r="D32" s="13" t="s">
        <v>36</v>
      </c>
      <c r="E32" s="12" t="s">
        <v>186</v>
      </c>
      <c r="F32" s="12" t="s">
        <v>15</v>
      </c>
      <c r="G32" s="12" t="s">
        <v>15</v>
      </c>
      <c r="H32" s="40">
        <f t="shared" si="2"/>
        <v>3240.3999999999996</v>
      </c>
      <c r="I32" s="72">
        <f t="shared" si="2"/>
        <v>4452.4</v>
      </c>
      <c r="J32" s="51">
        <f t="shared" si="2"/>
        <v>3440.7</v>
      </c>
      <c r="K32" s="70">
        <f t="shared" si="2"/>
        <v>4036.8</v>
      </c>
      <c r="L32" s="49">
        <v>100.9</v>
      </c>
      <c r="M32" s="49">
        <f aca="true" t="shared" si="3" ref="M32:M39">SUM(K32-L32)</f>
        <v>3935.9</v>
      </c>
      <c r="N32" s="70">
        <v>3998.9</v>
      </c>
      <c r="O32" s="49">
        <f>SUM(O33)</f>
        <v>199.9</v>
      </c>
      <c r="P32" s="49">
        <f>SUM(N32-O32)</f>
        <v>3799</v>
      </c>
    </row>
    <row r="33" spans="1:16" ht="12.75">
      <c r="A33" s="19" t="s">
        <v>25</v>
      </c>
      <c r="B33" s="12" t="s">
        <v>136</v>
      </c>
      <c r="C33" s="12" t="s">
        <v>18</v>
      </c>
      <c r="D33" s="12" t="s">
        <v>36</v>
      </c>
      <c r="E33" s="12" t="s">
        <v>191</v>
      </c>
      <c r="F33" s="12" t="s">
        <v>15</v>
      </c>
      <c r="G33" s="12" t="s">
        <v>15</v>
      </c>
      <c r="H33" s="12">
        <f>H34+H39+H51+H50</f>
        <v>3240.3999999999996</v>
      </c>
      <c r="I33" s="71">
        <v>4452.4</v>
      </c>
      <c r="J33" s="52">
        <f>J34+J39+J51+J57+J58+J59</f>
        <v>3440.7</v>
      </c>
      <c r="K33" s="71">
        <v>4036.8</v>
      </c>
      <c r="L33" s="49">
        <v>100.9</v>
      </c>
      <c r="M33" s="49">
        <f t="shared" si="3"/>
        <v>3935.9</v>
      </c>
      <c r="N33" s="71">
        <v>3998.9</v>
      </c>
      <c r="O33" s="49">
        <v>199.9</v>
      </c>
      <c r="P33" s="49">
        <f>SUM(N33-O33)</f>
        <v>3799</v>
      </c>
    </row>
    <row r="34" spans="1:16" ht="12.75">
      <c r="A34" s="15" t="s">
        <v>27</v>
      </c>
      <c r="B34" s="12" t="s">
        <v>136</v>
      </c>
      <c r="C34" s="16" t="s">
        <v>18</v>
      </c>
      <c r="D34" s="13" t="s">
        <v>36</v>
      </c>
      <c r="E34" s="12" t="s">
        <v>191</v>
      </c>
      <c r="F34" s="16" t="s">
        <v>188</v>
      </c>
      <c r="G34" s="16" t="s">
        <v>28</v>
      </c>
      <c r="H34" s="39">
        <f>H35+H38</f>
        <v>2466.7</v>
      </c>
      <c r="I34" s="69">
        <f>I35+I38</f>
        <v>3060</v>
      </c>
      <c r="J34" s="50">
        <f>J35+J38</f>
        <v>2466.7</v>
      </c>
      <c r="K34" s="69">
        <v>2977</v>
      </c>
      <c r="L34" s="49">
        <f>SUM(K34*2.5/100)</f>
        <v>74.425</v>
      </c>
      <c r="M34" s="49">
        <f t="shared" si="3"/>
        <v>2902.575</v>
      </c>
      <c r="N34" s="69">
        <f>N35+N38</f>
        <v>2864.4</v>
      </c>
      <c r="O34" s="49">
        <f>SUM(N34*5/100)</f>
        <v>143.22</v>
      </c>
      <c r="P34" s="49">
        <f>SUM(N34-O34)</f>
        <v>2721.1800000000003</v>
      </c>
    </row>
    <row r="35" spans="1:16" ht="12.75">
      <c r="A35" s="15" t="s">
        <v>29</v>
      </c>
      <c r="B35" s="12" t="s">
        <v>136</v>
      </c>
      <c r="C35" s="16" t="s">
        <v>18</v>
      </c>
      <c r="D35" s="12" t="s">
        <v>36</v>
      </c>
      <c r="E35" s="12" t="s">
        <v>191</v>
      </c>
      <c r="F35" s="16" t="s">
        <v>189</v>
      </c>
      <c r="G35" s="16" t="s">
        <v>30</v>
      </c>
      <c r="H35" s="36" t="s">
        <v>164</v>
      </c>
      <c r="I35" s="70">
        <v>2350</v>
      </c>
      <c r="J35" s="36" t="s">
        <v>164</v>
      </c>
      <c r="K35" s="70">
        <v>2286</v>
      </c>
      <c r="L35" s="49">
        <f>SUM(K35*2.5/100)</f>
        <v>57.15</v>
      </c>
      <c r="M35" s="49">
        <v>2228.8</v>
      </c>
      <c r="N35" s="70">
        <v>2200</v>
      </c>
      <c r="O35" s="49">
        <f>SUM(N35*5/100)</f>
        <v>110</v>
      </c>
      <c r="P35" s="49">
        <f>SUM(N35-O35)</f>
        <v>2090</v>
      </c>
    </row>
    <row r="36" spans="1:14" ht="12.75">
      <c r="A36" s="15" t="s">
        <v>41</v>
      </c>
      <c r="B36" s="12" t="s">
        <v>136</v>
      </c>
      <c r="C36" s="16" t="s">
        <v>18</v>
      </c>
      <c r="D36" s="13" t="s">
        <v>36</v>
      </c>
      <c r="E36" s="12" t="s">
        <v>191</v>
      </c>
      <c r="F36" s="16" t="s">
        <v>15</v>
      </c>
      <c r="G36" s="16" t="s">
        <v>42</v>
      </c>
      <c r="H36" s="36"/>
      <c r="I36" s="70"/>
      <c r="J36" s="36"/>
      <c r="K36" s="70"/>
      <c r="L36" s="47"/>
      <c r="M36" s="49">
        <f t="shared" si="3"/>
        <v>0</v>
      </c>
      <c r="N36" s="70"/>
    </row>
    <row r="37" spans="1:14" ht="12.75">
      <c r="A37" s="15" t="s">
        <v>43</v>
      </c>
      <c r="B37" s="12" t="s">
        <v>136</v>
      </c>
      <c r="C37" s="16" t="s">
        <v>18</v>
      </c>
      <c r="D37" s="12" t="s">
        <v>36</v>
      </c>
      <c r="E37" s="12" t="s">
        <v>191</v>
      </c>
      <c r="F37" s="16" t="s">
        <v>15</v>
      </c>
      <c r="G37" s="16" t="s">
        <v>44</v>
      </c>
      <c r="H37" s="36"/>
      <c r="I37" s="70"/>
      <c r="J37" s="36"/>
      <c r="K37" s="70"/>
      <c r="L37" s="47"/>
      <c r="M37" s="49">
        <f t="shared" si="3"/>
        <v>0</v>
      </c>
      <c r="N37" s="70"/>
    </row>
    <row r="38" spans="1:16" ht="12.75">
      <c r="A38" s="15" t="s">
        <v>31</v>
      </c>
      <c r="B38" s="12" t="s">
        <v>136</v>
      </c>
      <c r="C38" s="16" t="s">
        <v>18</v>
      </c>
      <c r="D38" s="13" t="s">
        <v>36</v>
      </c>
      <c r="E38" s="12" t="s">
        <v>191</v>
      </c>
      <c r="F38" s="16" t="s">
        <v>190</v>
      </c>
      <c r="G38" s="16" t="s">
        <v>32</v>
      </c>
      <c r="H38" s="36" t="s">
        <v>154</v>
      </c>
      <c r="I38" s="70">
        <v>710</v>
      </c>
      <c r="J38" s="36" t="s">
        <v>154</v>
      </c>
      <c r="K38" s="70">
        <v>691</v>
      </c>
      <c r="L38" s="49">
        <f>SUM(K38*2.5/100)</f>
        <v>17.275</v>
      </c>
      <c r="M38" s="49">
        <f t="shared" si="3"/>
        <v>673.725</v>
      </c>
      <c r="N38" s="70">
        <v>664.4</v>
      </c>
      <c r="O38" s="49">
        <f>SUM(N38*5/100)</f>
        <v>33.22</v>
      </c>
      <c r="P38" s="49">
        <f>SUM(N38-O38)</f>
        <v>631.18</v>
      </c>
    </row>
    <row r="39" spans="1:16" ht="22.5">
      <c r="A39" s="43" t="s">
        <v>209</v>
      </c>
      <c r="B39" s="12" t="s">
        <v>136</v>
      </c>
      <c r="C39" s="16" t="s">
        <v>18</v>
      </c>
      <c r="D39" s="12" t="s">
        <v>36</v>
      </c>
      <c r="E39" s="12" t="s">
        <v>191</v>
      </c>
      <c r="F39" s="16" t="s">
        <v>193</v>
      </c>
      <c r="G39" s="16" t="s">
        <v>46</v>
      </c>
      <c r="H39" s="36">
        <f>SUM(H40+H41+H42+H46+H44)</f>
        <v>708.7</v>
      </c>
      <c r="I39" s="69">
        <v>1392.4</v>
      </c>
      <c r="J39" s="47">
        <f>J42+J44+J49+J50+J57+J59+J52+J55+J56+J58</f>
        <v>924</v>
      </c>
      <c r="K39" s="69">
        <v>1059.8</v>
      </c>
      <c r="L39" s="49">
        <f>SUM(K39*2.5/100)</f>
        <v>26.495</v>
      </c>
      <c r="M39" s="49">
        <f t="shared" si="3"/>
        <v>1033.305</v>
      </c>
      <c r="N39" s="69">
        <v>1134.5</v>
      </c>
      <c r="O39" s="49">
        <f>SUM(N39*5/100)</f>
        <v>56.725</v>
      </c>
      <c r="P39" s="49">
        <f>SUM(N39-O39)</f>
        <v>1077.775</v>
      </c>
    </row>
    <row r="40" spans="1:14" ht="12.75">
      <c r="A40" s="15" t="s">
        <v>47</v>
      </c>
      <c r="B40" s="12" t="s">
        <v>136</v>
      </c>
      <c r="C40" s="16" t="s">
        <v>18</v>
      </c>
      <c r="D40" s="13" t="s">
        <v>36</v>
      </c>
      <c r="E40" s="12" t="s">
        <v>191</v>
      </c>
      <c r="F40" s="16" t="s">
        <v>192</v>
      </c>
      <c r="G40" s="16" t="s">
        <v>48</v>
      </c>
      <c r="H40" s="36" t="s">
        <v>149</v>
      </c>
      <c r="I40" s="70"/>
      <c r="J40" s="36" t="s">
        <v>149</v>
      </c>
      <c r="K40" s="70"/>
      <c r="L40" s="47"/>
      <c r="M40" s="47"/>
      <c r="N40" s="70"/>
    </row>
    <row r="41" spans="1:14" ht="12.75">
      <c r="A41" s="15" t="s">
        <v>49</v>
      </c>
      <c r="B41" s="12" t="s">
        <v>136</v>
      </c>
      <c r="C41" s="16" t="s">
        <v>18</v>
      </c>
      <c r="D41" s="12" t="s">
        <v>36</v>
      </c>
      <c r="E41" s="12" t="s">
        <v>191</v>
      </c>
      <c r="F41" s="16" t="s">
        <v>192</v>
      </c>
      <c r="G41" s="16" t="s">
        <v>50</v>
      </c>
      <c r="H41" s="36"/>
      <c r="I41" s="70"/>
      <c r="J41" s="36"/>
      <c r="K41" s="70"/>
      <c r="L41" s="47"/>
      <c r="M41" s="47"/>
      <c r="N41" s="70"/>
    </row>
    <row r="42" spans="1:16" ht="12.75">
      <c r="A42" s="15" t="s">
        <v>51</v>
      </c>
      <c r="B42" s="12" t="s">
        <v>136</v>
      </c>
      <c r="C42" s="16" t="s">
        <v>18</v>
      </c>
      <c r="D42" s="13" t="s">
        <v>36</v>
      </c>
      <c r="E42" s="12" t="s">
        <v>191</v>
      </c>
      <c r="F42" s="16" t="s">
        <v>192</v>
      </c>
      <c r="G42" s="20" t="s">
        <v>52</v>
      </c>
      <c r="H42" s="39" t="s">
        <v>26</v>
      </c>
      <c r="I42" s="70">
        <v>842.4</v>
      </c>
      <c r="J42" s="39" t="s">
        <v>173</v>
      </c>
      <c r="K42" s="70">
        <v>654.8</v>
      </c>
      <c r="L42" s="49">
        <f>SUM(K42*2.5/100)</f>
        <v>16.37</v>
      </c>
      <c r="M42" s="49">
        <f>SUM(K42-L42)</f>
        <v>638.43</v>
      </c>
      <c r="N42" s="70">
        <v>679.5</v>
      </c>
      <c r="O42" s="49">
        <f>SUM(N42*5/100)</f>
        <v>33.975</v>
      </c>
      <c r="P42" s="49">
        <f>SUM(N42-O42)</f>
        <v>645.525</v>
      </c>
    </row>
    <row r="43" spans="1:16" ht="12.75">
      <c r="A43" s="15" t="s">
        <v>53</v>
      </c>
      <c r="B43" s="12" t="s">
        <v>136</v>
      </c>
      <c r="C43" s="16" t="s">
        <v>18</v>
      </c>
      <c r="D43" s="12" t="s">
        <v>36</v>
      </c>
      <c r="E43" s="12" t="s">
        <v>191</v>
      </c>
      <c r="F43" s="16" t="s">
        <v>192</v>
      </c>
      <c r="G43" s="20" t="s">
        <v>54</v>
      </c>
      <c r="H43" s="36" t="s">
        <v>26</v>
      </c>
      <c r="I43" s="70">
        <v>842.4</v>
      </c>
      <c r="J43" s="36" t="s">
        <v>173</v>
      </c>
      <c r="K43" s="70">
        <v>654.8</v>
      </c>
      <c r="L43" s="49">
        <f>SUM(K43*2.5/100)</f>
        <v>16.37</v>
      </c>
      <c r="M43" s="49">
        <f>SUM(K43-L43)</f>
        <v>638.43</v>
      </c>
      <c r="N43" s="70">
        <v>679.5</v>
      </c>
      <c r="O43" s="49">
        <f>SUM(N43*5/100)</f>
        <v>33.975</v>
      </c>
      <c r="P43" s="49">
        <f>SUM(N43-O43)</f>
        <v>645.525</v>
      </c>
    </row>
    <row r="44" spans="1:16" ht="12.75">
      <c r="A44" s="15" t="s">
        <v>55</v>
      </c>
      <c r="B44" s="12" t="s">
        <v>136</v>
      </c>
      <c r="C44" s="16" t="s">
        <v>18</v>
      </c>
      <c r="D44" s="12" t="s">
        <v>36</v>
      </c>
      <c r="E44" s="12" t="s">
        <v>191</v>
      </c>
      <c r="F44" s="16" t="s">
        <v>192</v>
      </c>
      <c r="G44" s="20" t="s">
        <v>56</v>
      </c>
      <c r="H44" s="39" t="s">
        <v>180</v>
      </c>
      <c r="I44" s="70">
        <v>0</v>
      </c>
      <c r="J44" s="39" t="s">
        <v>181</v>
      </c>
      <c r="K44" s="70">
        <v>0</v>
      </c>
      <c r="L44" s="47"/>
      <c r="M44" s="47"/>
      <c r="N44" s="70">
        <v>0</v>
      </c>
      <c r="O44" s="49">
        <f>SUM(N44*5/100)</f>
        <v>0</v>
      </c>
      <c r="P44" s="49">
        <f>SUM(N44-O44)</f>
        <v>0</v>
      </c>
    </row>
    <row r="45" spans="1:16" ht="12.75">
      <c r="A45" s="15" t="s">
        <v>57</v>
      </c>
      <c r="B45" s="12" t="s">
        <v>136</v>
      </c>
      <c r="C45" s="16" t="s">
        <v>18</v>
      </c>
      <c r="D45" s="12" t="s">
        <v>36</v>
      </c>
      <c r="E45" s="12" t="s">
        <v>191</v>
      </c>
      <c r="F45" s="16" t="s">
        <v>192</v>
      </c>
      <c r="G45" s="20" t="s">
        <v>58</v>
      </c>
      <c r="H45" s="36" t="s">
        <v>180</v>
      </c>
      <c r="I45" s="70">
        <v>0</v>
      </c>
      <c r="J45" s="36" t="s">
        <v>181</v>
      </c>
      <c r="K45" s="70">
        <v>0</v>
      </c>
      <c r="L45" s="47"/>
      <c r="M45" s="47"/>
      <c r="N45" s="70">
        <v>0</v>
      </c>
      <c r="O45" s="49">
        <f>SUM(N45*5/100)</f>
        <v>0</v>
      </c>
      <c r="P45" s="49">
        <f>SUM(N45-O45)</f>
        <v>0</v>
      </c>
    </row>
    <row r="46" spans="1:14" ht="12.75">
      <c r="A46" s="15" t="s">
        <v>59</v>
      </c>
      <c r="B46" s="12" t="s">
        <v>136</v>
      </c>
      <c r="C46" s="16" t="s">
        <v>18</v>
      </c>
      <c r="D46" s="13" t="s">
        <v>36</v>
      </c>
      <c r="E46" s="12" t="s">
        <v>191</v>
      </c>
      <c r="F46" s="16" t="s">
        <v>192</v>
      </c>
      <c r="G46" s="20" t="s">
        <v>60</v>
      </c>
      <c r="H46" s="39" t="s">
        <v>174</v>
      </c>
      <c r="I46" s="70"/>
      <c r="J46" s="39" t="s">
        <v>175</v>
      </c>
      <c r="K46" s="70"/>
      <c r="L46" s="47"/>
      <c r="M46" s="47"/>
      <c r="N46" s="70"/>
    </row>
    <row r="47" spans="1:14" ht="12.75">
      <c r="A47" s="15" t="s">
        <v>225</v>
      </c>
      <c r="B47" s="12" t="s">
        <v>136</v>
      </c>
      <c r="C47" s="16" t="s">
        <v>18</v>
      </c>
      <c r="D47" s="12" t="s">
        <v>36</v>
      </c>
      <c r="E47" s="12" t="s">
        <v>191</v>
      </c>
      <c r="F47" s="16" t="s">
        <v>224</v>
      </c>
      <c r="G47" s="16" t="s">
        <v>133</v>
      </c>
      <c r="H47" s="36" t="s">
        <v>174</v>
      </c>
      <c r="I47" s="70">
        <v>0</v>
      </c>
      <c r="J47" s="36" t="s">
        <v>175</v>
      </c>
      <c r="K47" s="70"/>
      <c r="L47" s="47"/>
      <c r="M47" s="47"/>
      <c r="N47" s="70"/>
    </row>
    <row r="48" spans="1:14" ht="12.75">
      <c r="A48" s="15" t="s">
        <v>61</v>
      </c>
      <c r="B48" s="12" t="s">
        <v>136</v>
      </c>
      <c r="C48" s="16" t="s">
        <v>18</v>
      </c>
      <c r="D48" s="13" t="s">
        <v>36</v>
      </c>
      <c r="E48" s="12" t="s">
        <v>191</v>
      </c>
      <c r="F48" s="16" t="s">
        <v>192</v>
      </c>
      <c r="G48" s="16" t="s">
        <v>135</v>
      </c>
      <c r="H48" s="36" t="s">
        <v>149</v>
      </c>
      <c r="I48" s="70"/>
      <c r="J48" s="36" t="s">
        <v>149</v>
      </c>
      <c r="K48" s="70"/>
      <c r="L48" s="47"/>
      <c r="M48" s="47"/>
      <c r="N48" s="70"/>
    </row>
    <row r="49" spans="1:16" ht="12.75">
      <c r="A49" s="15" t="s">
        <v>63</v>
      </c>
      <c r="B49" s="12" t="s">
        <v>136</v>
      </c>
      <c r="C49" s="16" t="s">
        <v>18</v>
      </c>
      <c r="D49" s="13" t="s">
        <v>36</v>
      </c>
      <c r="E49" s="12" t="s">
        <v>191</v>
      </c>
      <c r="F49" s="16" t="s">
        <v>192</v>
      </c>
      <c r="G49" s="16" t="s">
        <v>64</v>
      </c>
      <c r="H49" s="36"/>
      <c r="I49" s="70">
        <v>150</v>
      </c>
      <c r="J49" s="36"/>
      <c r="K49" s="70">
        <v>150</v>
      </c>
      <c r="L49" s="49">
        <f>SUM(K49*2.5/100)</f>
        <v>3.75</v>
      </c>
      <c r="M49" s="49">
        <v>146.2</v>
      </c>
      <c r="N49" s="70">
        <v>150</v>
      </c>
      <c r="O49" s="49">
        <f>SUM(N49*5/100)</f>
        <v>7.5</v>
      </c>
      <c r="P49" s="49">
        <f>SUM(N49-O49)</f>
        <v>142.5</v>
      </c>
    </row>
    <row r="50" spans="1:16" ht="12.75">
      <c r="A50" s="15" t="s">
        <v>43</v>
      </c>
      <c r="B50" s="12" t="s">
        <v>136</v>
      </c>
      <c r="C50" s="16" t="s">
        <v>18</v>
      </c>
      <c r="D50" s="12" t="s">
        <v>36</v>
      </c>
      <c r="E50" s="12" t="s">
        <v>191</v>
      </c>
      <c r="F50" s="16" t="s">
        <v>192</v>
      </c>
      <c r="G50" s="16" t="s">
        <v>65</v>
      </c>
      <c r="H50" s="36">
        <v>15</v>
      </c>
      <c r="I50" s="70">
        <v>200</v>
      </c>
      <c r="J50" s="36">
        <v>15</v>
      </c>
      <c r="K50" s="70">
        <v>100</v>
      </c>
      <c r="L50" s="49">
        <f>SUM(K50*2.5/100)</f>
        <v>2.5</v>
      </c>
      <c r="M50" s="49">
        <f>SUM(K50-L50)</f>
        <v>97.5</v>
      </c>
      <c r="N50" s="70">
        <v>150</v>
      </c>
      <c r="O50" s="49">
        <f>SUM(N50*5/100)</f>
        <v>7.5</v>
      </c>
      <c r="P50" s="49">
        <f>SUM(N50-O50)</f>
        <v>142.5</v>
      </c>
    </row>
    <row r="51" spans="1:14" ht="12.75">
      <c r="A51" s="15" t="s">
        <v>66</v>
      </c>
      <c r="B51" s="12" t="s">
        <v>136</v>
      </c>
      <c r="C51" s="16" t="s">
        <v>18</v>
      </c>
      <c r="D51" s="12" t="s">
        <v>36</v>
      </c>
      <c r="E51" s="12" t="s">
        <v>191</v>
      </c>
      <c r="F51" s="16" t="s">
        <v>192</v>
      </c>
      <c r="G51" s="16" t="s">
        <v>67</v>
      </c>
      <c r="H51" s="36" t="s">
        <v>174</v>
      </c>
      <c r="I51" s="70"/>
      <c r="J51" s="36" t="s">
        <v>174</v>
      </c>
      <c r="K51" s="70"/>
      <c r="L51" s="47"/>
      <c r="M51" s="47"/>
      <c r="N51" s="70"/>
    </row>
    <row r="52" spans="1:14" ht="12.75">
      <c r="A52" s="15" t="s">
        <v>68</v>
      </c>
      <c r="B52" s="12" t="s">
        <v>136</v>
      </c>
      <c r="C52" s="16" t="s">
        <v>18</v>
      </c>
      <c r="D52" s="13" t="s">
        <v>36</v>
      </c>
      <c r="E52" s="12" t="s">
        <v>191</v>
      </c>
      <c r="F52" s="16" t="s">
        <v>192</v>
      </c>
      <c r="G52" s="16" t="s">
        <v>69</v>
      </c>
      <c r="H52" s="36" t="s">
        <v>149</v>
      </c>
      <c r="I52" s="70">
        <v>0</v>
      </c>
      <c r="J52" s="36" t="s">
        <v>149</v>
      </c>
      <c r="K52" s="70">
        <v>0</v>
      </c>
      <c r="L52" s="47"/>
      <c r="M52" s="47"/>
      <c r="N52" s="70">
        <v>0</v>
      </c>
    </row>
    <row r="53" spans="1:14" ht="33.75">
      <c r="A53" s="55" t="s">
        <v>207</v>
      </c>
      <c r="B53" s="12" t="s">
        <v>136</v>
      </c>
      <c r="C53" s="16" t="s">
        <v>18</v>
      </c>
      <c r="D53" s="13" t="s">
        <v>36</v>
      </c>
      <c r="E53" s="12" t="s">
        <v>191</v>
      </c>
      <c r="F53" s="16" t="s">
        <v>192</v>
      </c>
      <c r="G53" s="16" t="s">
        <v>71</v>
      </c>
      <c r="H53" s="36" t="s">
        <v>149</v>
      </c>
      <c r="I53" s="70">
        <v>0</v>
      </c>
      <c r="J53" s="36" t="s">
        <v>149</v>
      </c>
      <c r="K53" s="70">
        <v>0</v>
      </c>
      <c r="L53" s="47"/>
      <c r="M53" s="47"/>
      <c r="N53" s="70">
        <v>0</v>
      </c>
    </row>
    <row r="54" spans="1:14" ht="12.75">
      <c r="A54" s="15" t="s">
        <v>72</v>
      </c>
      <c r="B54" s="12" t="s">
        <v>136</v>
      </c>
      <c r="C54" s="16" t="s">
        <v>18</v>
      </c>
      <c r="D54" s="13" t="s">
        <v>36</v>
      </c>
      <c r="E54" s="12" t="s">
        <v>191</v>
      </c>
      <c r="F54" s="16" t="s">
        <v>192</v>
      </c>
      <c r="G54" s="16" t="s">
        <v>73</v>
      </c>
      <c r="H54" s="36"/>
      <c r="I54" s="70"/>
      <c r="J54" s="36"/>
      <c r="K54" s="70"/>
      <c r="L54" s="47"/>
      <c r="M54" s="47"/>
      <c r="N54" s="70"/>
    </row>
    <row r="55" spans="1:14" ht="12.75">
      <c r="A55" s="15" t="s">
        <v>74</v>
      </c>
      <c r="B55" s="12" t="s">
        <v>136</v>
      </c>
      <c r="C55" s="16" t="s">
        <v>18</v>
      </c>
      <c r="D55" s="12" t="s">
        <v>36</v>
      </c>
      <c r="E55" s="12" t="s">
        <v>191</v>
      </c>
      <c r="F55" s="16" t="s">
        <v>192</v>
      </c>
      <c r="G55" s="16" t="s">
        <v>75</v>
      </c>
      <c r="H55" s="36" t="s">
        <v>174</v>
      </c>
      <c r="I55" s="70">
        <v>0</v>
      </c>
      <c r="J55" s="36" t="s">
        <v>174</v>
      </c>
      <c r="K55" s="70">
        <v>0</v>
      </c>
      <c r="L55" s="47"/>
      <c r="M55" s="47"/>
      <c r="N55" s="70">
        <v>0</v>
      </c>
    </row>
    <row r="56" spans="1:16" ht="12.75">
      <c r="A56" s="15" t="s">
        <v>76</v>
      </c>
      <c r="B56" s="12" t="s">
        <v>136</v>
      </c>
      <c r="C56" s="16" t="s">
        <v>18</v>
      </c>
      <c r="D56" s="13" t="s">
        <v>36</v>
      </c>
      <c r="E56" s="12" t="s">
        <v>191</v>
      </c>
      <c r="F56" s="16" t="s">
        <v>192</v>
      </c>
      <c r="G56" s="16" t="s">
        <v>77</v>
      </c>
      <c r="H56" s="36" t="s">
        <v>174</v>
      </c>
      <c r="I56" s="70">
        <v>150</v>
      </c>
      <c r="J56" s="36" t="s">
        <v>174</v>
      </c>
      <c r="K56" s="70">
        <v>155</v>
      </c>
      <c r="L56" s="49">
        <f aca="true" t="shared" si="4" ref="L56:L68">SUM(K56*2.5/100)</f>
        <v>3.875</v>
      </c>
      <c r="M56" s="49">
        <f>SUM(K56-L56)</f>
        <v>151.125</v>
      </c>
      <c r="N56" s="70">
        <v>155</v>
      </c>
      <c r="O56" s="49">
        <f aca="true" t="shared" si="5" ref="O56:O64">SUM(N56*5/100)</f>
        <v>7.75</v>
      </c>
      <c r="P56" s="49">
        <v>147.2</v>
      </c>
    </row>
    <row r="57" spans="1:16" ht="12.75">
      <c r="A57" s="15" t="s">
        <v>199</v>
      </c>
      <c r="B57" s="12" t="s">
        <v>136</v>
      </c>
      <c r="C57" s="16" t="s">
        <v>18</v>
      </c>
      <c r="D57" s="12" t="s">
        <v>36</v>
      </c>
      <c r="E57" s="12" t="s">
        <v>191</v>
      </c>
      <c r="F57" s="16" t="s">
        <v>200</v>
      </c>
      <c r="G57" s="16" t="s">
        <v>79</v>
      </c>
      <c r="H57" s="36" t="s">
        <v>149</v>
      </c>
      <c r="I57" s="69">
        <v>20</v>
      </c>
      <c r="J57" s="36" t="s">
        <v>149</v>
      </c>
      <c r="K57" s="69">
        <v>10</v>
      </c>
      <c r="L57" s="49">
        <f t="shared" si="4"/>
        <v>0.25</v>
      </c>
      <c r="M57" s="49">
        <v>9.7</v>
      </c>
      <c r="N57" s="69">
        <v>10</v>
      </c>
      <c r="O57" s="49">
        <f t="shared" si="5"/>
        <v>0.5</v>
      </c>
      <c r="P57" s="49">
        <f aca="true" t="shared" si="6" ref="P57:P64">SUM(N57-O57)</f>
        <v>9.5</v>
      </c>
    </row>
    <row r="58" spans="1:16" ht="12.75">
      <c r="A58" s="15" t="s">
        <v>205</v>
      </c>
      <c r="B58" s="12" t="s">
        <v>136</v>
      </c>
      <c r="C58" s="16" t="s">
        <v>18</v>
      </c>
      <c r="D58" s="12" t="s">
        <v>36</v>
      </c>
      <c r="E58" s="12" t="s">
        <v>191</v>
      </c>
      <c r="F58" s="16" t="s">
        <v>206</v>
      </c>
      <c r="G58" s="16"/>
      <c r="H58" s="36"/>
      <c r="I58" s="69">
        <v>30</v>
      </c>
      <c r="J58" s="36"/>
      <c r="K58" s="69">
        <v>30</v>
      </c>
      <c r="L58" s="49">
        <f t="shared" si="4"/>
        <v>0.75</v>
      </c>
      <c r="M58" s="49">
        <v>29.2</v>
      </c>
      <c r="N58" s="69">
        <v>30</v>
      </c>
      <c r="O58" s="49">
        <f t="shared" si="5"/>
        <v>1.5</v>
      </c>
      <c r="P58" s="49">
        <f t="shared" si="6"/>
        <v>28.5</v>
      </c>
    </row>
    <row r="59" spans="1:16" ht="12.75">
      <c r="A59" s="15" t="s">
        <v>205</v>
      </c>
      <c r="B59" s="12" t="s">
        <v>136</v>
      </c>
      <c r="C59" s="16" t="s">
        <v>18</v>
      </c>
      <c r="D59" s="12" t="s">
        <v>36</v>
      </c>
      <c r="E59" s="12" t="s">
        <v>191</v>
      </c>
      <c r="F59" s="16" t="s">
        <v>208</v>
      </c>
      <c r="G59" s="16" t="s">
        <v>80</v>
      </c>
      <c r="H59" s="36"/>
      <c r="I59" s="69">
        <v>13</v>
      </c>
      <c r="J59" s="36"/>
      <c r="K59" s="69">
        <v>10</v>
      </c>
      <c r="L59" s="49">
        <f t="shared" si="4"/>
        <v>0.25</v>
      </c>
      <c r="M59" s="49">
        <v>9.7</v>
      </c>
      <c r="N59" s="69">
        <v>10</v>
      </c>
      <c r="O59" s="49">
        <f t="shared" si="5"/>
        <v>0.5</v>
      </c>
      <c r="P59" s="49">
        <f t="shared" si="6"/>
        <v>9.5</v>
      </c>
    </row>
    <row r="60" spans="1:16" ht="12.75">
      <c r="A60" s="18" t="s">
        <v>177</v>
      </c>
      <c r="B60" s="10" t="s">
        <v>136</v>
      </c>
      <c r="C60" s="10" t="s">
        <v>81</v>
      </c>
      <c r="D60" s="10" t="s">
        <v>18</v>
      </c>
      <c r="E60" s="12" t="s">
        <v>191</v>
      </c>
      <c r="F60" s="10" t="s">
        <v>194</v>
      </c>
      <c r="G60" s="10" t="s">
        <v>176</v>
      </c>
      <c r="H60" s="35" t="s">
        <v>179</v>
      </c>
      <c r="I60" s="69">
        <f>SUM(I61)</f>
        <v>125</v>
      </c>
      <c r="J60" s="46" t="s">
        <v>204</v>
      </c>
      <c r="K60" s="69">
        <v>125</v>
      </c>
      <c r="L60" s="49">
        <f t="shared" si="4"/>
        <v>3.125</v>
      </c>
      <c r="M60" s="46">
        <f>SUM(M61)</f>
        <v>121.875</v>
      </c>
      <c r="N60" s="69">
        <v>130</v>
      </c>
      <c r="O60" s="46">
        <f>SUM(O61)</f>
        <v>6.5</v>
      </c>
      <c r="P60" s="46">
        <f>SUM(P61)</f>
        <v>123.5</v>
      </c>
    </row>
    <row r="61" spans="1:16" ht="18" customHeight="1">
      <c r="A61" s="15" t="s">
        <v>178</v>
      </c>
      <c r="B61" s="10" t="s">
        <v>136</v>
      </c>
      <c r="C61" s="10" t="s">
        <v>81</v>
      </c>
      <c r="D61" s="10" t="s">
        <v>18</v>
      </c>
      <c r="E61" s="12" t="s">
        <v>191</v>
      </c>
      <c r="F61" s="10" t="s">
        <v>194</v>
      </c>
      <c r="G61" s="10" t="s">
        <v>82</v>
      </c>
      <c r="H61" s="35" t="s">
        <v>179</v>
      </c>
      <c r="I61" s="69">
        <v>125</v>
      </c>
      <c r="J61" s="46" t="s">
        <v>204</v>
      </c>
      <c r="K61" s="69">
        <v>125</v>
      </c>
      <c r="L61" s="49">
        <f t="shared" si="4"/>
        <v>3.125</v>
      </c>
      <c r="M61" s="49">
        <f>SUM(K61-L61)</f>
        <v>121.875</v>
      </c>
      <c r="N61" s="69">
        <v>130</v>
      </c>
      <c r="O61" s="49">
        <f t="shared" si="5"/>
        <v>6.5</v>
      </c>
      <c r="P61" s="49">
        <f t="shared" si="6"/>
        <v>123.5</v>
      </c>
    </row>
    <row r="62" spans="1:16" s="27" customFormat="1" ht="12.75">
      <c r="A62" s="28" t="s">
        <v>83</v>
      </c>
      <c r="B62" s="29" t="s">
        <v>136</v>
      </c>
      <c r="C62" s="29" t="s">
        <v>18</v>
      </c>
      <c r="D62" s="30" t="s">
        <v>84</v>
      </c>
      <c r="E62" s="29" t="s">
        <v>195</v>
      </c>
      <c r="F62" s="29" t="s">
        <v>192</v>
      </c>
      <c r="G62" s="29" t="s">
        <v>15</v>
      </c>
      <c r="H62" s="41">
        <f aca="true" t="shared" si="7" ref="H62:J64">H63</f>
        <v>10</v>
      </c>
      <c r="I62" s="69">
        <v>10</v>
      </c>
      <c r="J62" s="41">
        <f t="shared" si="7"/>
        <v>10</v>
      </c>
      <c r="K62" s="69">
        <v>10</v>
      </c>
      <c r="L62" s="49">
        <f t="shared" si="4"/>
        <v>0.25</v>
      </c>
      <c r="M62" s="49">
        <v>9.7</v>
      </c>
      <c r="N62" s="69">
        <v>10</v>
      </c>
      <c r="O62" s="49">
        <f t="shared" si="5"/>
        <v>0.5</v>
      </c>
      <c r="P62" s="49">
        <f t="shared" si="6"/>
        <v>9.5</v>
      </c>
    </row>
    <row r="63" spans="1:16" s="27" customFormat="1" ht="12.75">
      <c r="A63" s="31" t="s">
        <v>83</v>
      </c>
      <c r="B63" s="32" t="s">
        <v>136</v>
      </c>
      <c r="C63" s="32" t="s">
        <v>18</v>
      </c>
      <c r="D63" s="33" t="s">
        <v>84</v>
      </c>
      <c r="E63" s="29" t="s">
        <v>195</v>
      </c>
      <c r="F63" s="29" t="s">
        <v>192</v>
      </c>
      <c r="G63" s="32" t="s">
        <v>15</v>
      </c>
      <c r="H63" s="38">
        <f t="shared" si="7"/>
        <v>10</v>
      </c>
      <c r="I63" s="72">
        <v>10</v>
      </c>
      <c r="J63" s="38">
        <f t="shared" si="7"/>
        <v>10</v>
      </c>
      <c r="K63" s="70">
        <v>10</v>
      </c>
      <c r="L63" s="49">
        <f t="shared" si="4"/>
        <v>0.25</v>
      </c>
      <c r="M63" s="49">
        <v>9.7</v>
      </c>
      <c r="N63" s="70">
        <v>10</v>
      </c>
      <c r="O63" s="49">
        <f t="shared" si="5"/>
        <v>0.5</v>
      </c>
      <c r="P63" s="49">
        <f t="shared" si="6"/>
        <v>9.5</v>
      </c>
    </row>
    <row r="64" spans="1:16" s="27" customFormat="1" ht="12.75">
      <c r="A64" s="34" t="s">
        <v>85</v>
      </c>
      <c r="B64" s="32" t="s">
        <v>136</v>
      </c>
      <c r="C64" s="32" t="s">
        <v>18</v>
      </c>
      <c r="D64" s="33" t="s">
        <v>84</v>
      </c>
      <c r="E64" s="29" t="s">
        <v>195</v>
      </c>
      <c r="F64" s="29" t="s">
        <v>192</v>
      </c>
      <c r="G64" s="32" t="s">
        <v>15</v>
      </c>
      <c r="H64" s="38">
        <f t="shared" si="7"/>
        <v>10</v>
      </c>
      <c r="I64" s="72">
        <v>10</v>
      </c>
      <c r="J64" s="38">
        <f t="shared" si="7"/>
        <v>10</v>
      </c>
      <c r="K64" s="70">
        <v>10</v>
      </c>
      <c r="L64" s="49">
        <f t="shared" si="4"/>
        <v>0.25</v>
      </c>
      <c r="M64" s="49">
        <v>9.7</v>
      </c>
      <c r="N64" s="70">
        <v>10</v>
      </c>
      <c r="O64" s="49">
        <f t="shared" si="5"/>
        <v>0.5</v>
      </c>
      <c r="P64" s="49">
        <f t="shared" si="6"/>
        <v>9.5</v>
      </c>
    </row>
    <row r="65" spans="1:14" s="27" customFormat="1" ht="12.75" hidden="1">
      <c r="A65" s="31" t="s">
        <v>43</v>
      </c>
      <c r="B65" s="32" t="s">
        <v>136</v>
      </c>
      <c r="C65" s="32" t="s">
        <v>18</v>
      </c>
      <c r="D65" s="33" t="s">
        <v>84</v>
      </c>
      <c r="E65" s="29" t="s">
        <v>195</v>
      </c>
      <c r="F65" s="29" t="s">
        <v>192</v>
      </c>
      <c r="G65" s="32" t="s">
        <v>15</v>
      </c>
      <c r="H65" s="39">
        <v>10</v>
      </c>
      <c r="I65" s="70" t="s">
        <v>149</v>
      </c>
      <c r="J65" s="39">
        <v>10</v>
      </c>
      <c r="K65" s="70"/>
      <c r="L65" s="49">
        <f t="shared" si="4"/>
        <v>0</v>
      </c>
      <c r="M65" s="50"/>
      <c r="N65" s="70"/>
    </row>
    <row r="66" spans="1:14" s="27" customFormat="1" ht="12.75" hidden="1">
      <c r="A66" s="28" t="s">
        <v>86</v>
      </c>
      <c r="B66" s="29" t="s">
        <v>22</v>
      </c>
      <c r="C66" s="29" t="s">
        <v>18</v>
      </c>
      <c r="D66" s="30" t="s">
        <v>87</v>
      </c>
      <c r="E66" s="29" t="s">
        <v>19</v>
      </c>
      <c r="F66" s="29" t="s">
        <v>15</v>
      </c>
      <c r="G66" s="29" t="s">
        <v>15</v>
      </c>
      <c r="H66" s="41" t="s">
        <v>149</v>
      </c>
      <c r="I66" s="69" t="s">
        <v>149</v>
      </c>
      <c r="J66" s="41" t="s">
        <v>149</v>
      </c>
      <c r="K66" s="70"/>
      <c r="L66" s="49">
        <f t="shared" si="4"/>
        <v>0</v>
      </c>
      <c r="M66" s="50"/>
      <c r="N66" s="70"/>
    </row>
    <row r="67" spans="1:14" s="27" customFormat="1" ht="12.75" hidden="1">
      <c r="A67" s="31" t="s">
        <v>88</v>
      </c>
      <c r="B67" s="32" t="s">
        <v>136</v>
      </c>
      <c r="C67" s="32" t="s">
        <v>18</v>
      </c>
      <c r="D67" s="33" t="s">
        <v>87</v>
      </c>
      <c r="E67" s="32" t="s">
        <v>89</v>
      </c>
      <c r="F67" s="32" t="s">
        <v>15</v>
      </c>
      <c r="G67" s="32" t="s">
        <v>15</v>
      </c>
      <c r="H67" s="39" t="s">
        <v>149</v>
      </c>
      <c r="I67" s="70" t="s">
        <v>149</v>
      </c>
      <c r="J67" s="39" t="s">
        <v>149</v>
      </c>
      <c r="K67" s="70"/>
      <c r="L67" s="49">
        <f t="shared" si="4"/>
        <v>0</v>
      </c>
      <c r="M67" s="50"/>
      <c r="N67" s="70"/>
    </row>
    <row r="68" spans="1:14" s="27" customFormat="1" ht="12.75" hidden="1">
      <c r="A68" s="31" t="s">
        <v>25</v>
      </c>
      <c r="B68" s="32" t="s">
        <v>136</v>
      </c>
      <c r="C68" s="32" t="s">
        <v>18</v>
      </c>
      <c r="D68" s="33" t="s">
        <v>87</v>
      </c>
      <c r="E68" s="32" t="s">
        <v>89</v>
      </c>
      <c r="F68" s="32" t="s">
        <v>26</v>
      </c>
      <c r="G68" s="32" t="s">
        <v>65</v>
      </c>
      <c r="H68" s="39" t="s">
        <v>149</v>
      </c>
      <c r="I68" s="70" t="s">
        <v>149</v>
      </c>
      <c r="J68" s="39" t="s">
        <v>149</v>
      </c>
      <c r="K68" s="70"/>
      <c r="L68" s="49">
        <f t="shared" si="4"/>
        <v>0</v>
      </c>
      <c r="M68" s="50"/>
      <c r="N68" s="70"/>
    </row>
    <row r="69" spans="1:16" s="27" customFormat="1" ht="12.75">
      <c r="A69" s="28" t="s">
        <v>90</v>
      </c>
      <c r="B69" s="29" t="s">
        <v>136</v>
      </c>
      <c r="C69" s="29" t="s">
        <v>23</v>
      </c>
      <c r="D69" s="30" t="s">
        <v>16</v>
      </c>
      <c r="E69" s="29" t="s">
        <v>196</v>
      </c>
      <c r="F69" s="29" t="s">
        <v>15</v>
      </c>
      <c r="G69" s="29" t="s">
        <v>15</v>
      </c>
      <c r="H69" s="41" t="s">
        <v>165</v>
      </c>
      <c r="I69" s="69">
        <v>137.3</v>
      </c>
      <c r="J69" s="41" t="s">
        <v>166</v>
      </c>
      <c r="K69" s="70">
        <f>K70</f>
        <v>138.8</v>
      </c>
      <c r="L69" s="49"/>
      <c r="M69" s="49">
        <f aca="true" t="shared" si="8" ref="M69:M77">SUM(K69-L69)</f>
        <v>138.8</v>
      </c>
      <c r="N69" s="69">
        <f>N70</f>
        <v>144.5</v>
      </c>
      <c r="P69" s="50">
        <v>144.5</v>
      </c>
    </row>
    <row r="70" spans="1:16" s="27" customFormat="1" ht="12.75">
      <c r="A70" s="28" t="s">
        <v>91</v>
      </c>
      <c r="B70" s="29" t="s">
        <v>136</v>
      </c>
      <c r="C70" s="29" t="s">
        <v>23</v>
      </c>
      <c r="D70" s="30" t="s">
        <v>92</v>
      </c>
      <c r="E70" s="29" t="s">
        <v>196</v>
      </c>
      <c r="F70" s="29" t="s">
        <v>15</v>
      </c>
      <c r="G70" s="29" t="s">
        <v>15</v>
      </c>
      <c r="H70" s="41" t="s">
        <v>165</v>
      </c>
      <c r="I70" s="69">
        <v>137.3</v>
      </c>
      <c r="J70" s="41" t="s">
        <v>166</v>
      </c>
      <c r="K70" s="70">
        <f>K72</f>
        <v>138.8</v>
      </c>
      <c r="L70" s="49"/>
      <c r="M70" s="49">
        <f t="shared" si="8"/>
        <v>138.8</v>
      </c>
      <c r="N70" s="70">
        <f>N72</f>
        <v>144.5</v>
      </c>
      <c r="P70" s="50">
        <v>144.5</v>
      </c>
    </row>
    <row r="71" spans="1:16" ht="12.75">
      <c r="A71" s="19" t="s">
        <v>37</v>
      </c>
      <c r="B71" s="12" t="s">
        <v>136</v>
      </c>
      <c r="C71" s="12" t="s">
        <v>23</v>
      </c>
      <c r="D71" s="13" t="s">
        <v>92</v>
      </c>
      <c r="E71" s="29" t="s">
        <v>196</v>
      </c>
      <c r="F71" s="12" t="s">
        <v>15</v>
      </c>
      <c r="G71" s="12" t="s">
        <v>15</v>
      </c>
      <c r="H71" s="38" t="s">
        <v>165</v>
      </c>
      <c r="I71" s="70">
        <v>137.3</v>
      </c>
      <c r="J71" s="47">
        <f>J72</f>
        <v>65.4</v>
      </c>
      <c r="K71" s="70">
        <f>K72</f>
        <v>138.8</v>
      </c>
      <c r="L71" s="49"/>
      <c r="M71" s="49">
        <f t="shared" si="8"/>
        <v>138.8</v>
      </c>
      <c r="N71" s="70">
        <f>N72</f>
        <v>144.5</v>
      </c>
      <c r="P71" s="47">
        <v>144.5</v>
      </c>
    </row>
    <row r="72" spans="1:16" ht="12.75">
      <c r="A72" s="19" t="s">
        <v>93</v>
      </c>
      <c r="B72" s="12" t="s">
        <v>136</v>
      </c>
      <c r="C72" s="88" t="s">
        <v>23</v>
      </c>
      <c r="D72" s="89" t="s">
        <v>92</v>
      </c>
      <c r="E72" s="88" t="s">
        <v>196</v>
      </c>
      <c r="F72" s="88" t="s">
        <v>15</v>
      </c>
      <c r="G72" s="88" t="s">
        <v>15</v>
      </c>
      <c r="H72" s="94" t="s">
        <v>165</v>
      </c>
      <c r="I72" s="95">
        <v>137.3</v>
      </c>
      <c r="J72" s="90">
        <f>J74</f>
        <v>65.4</v>
      </c>
      <c r="K72" s="95">
        <v>138.8</v>
      </c>
      <c r="L72" s="49"/>
      <c r="M72" s="49">
        <f t="shared" si="8"/>
        <v>138.8</v>
      </c>
      <c r="N72" s="95">
        <v>144.5</v>
      </c>
      <c r="P72" s="90">
        <v>144.5</v>
      </c>
    </row>
    <row r="73" spans="1:16" ht="12.75">
      <c r="A73" s="19" t="s">
        <v>94</v>
      </c>
      <c r="B73" s="12" t="s">
        <v>136</v>
      </c>
      <c r="C73" s="88"/>
      <c r="D73" s="89"/>
      <c r="E73" s="88"/>
      <c r="F73" s="88"/>
      <c r="G73" s="88"/>
      <c r="H73" s="94"/>
      <c r="I73" s="95"/>
      <c r="J73" s="90"/>
      <c r="K73" s="95"/>
      <c r="L73" s="49"/>
      <c r="M73" s="49">
        <f t="shared" si="8"/>
        <v>0</v>
      </c>
      <c r="N73" s="95"/>
      <c r="P73" s="90"/>
    </row>
    <row r="74" spans="1:16" ht="12.75">
      <c r="A74" s="19" t="s">
        <v>25</v>
      </c>
      <c r="B74" s="12" t="s">
        <v>136</v>
      </c>
      <c r="C74" s="12" t="s">
        <v>23</v>
      </c>
      <c r="D74" s="13" t="s">
        <v>92</v>
      </c>
      <c r="E74" s="12" t="s">
        <v>196</v>
      </c>
      <c r="F74" s="12" t="s">
        <v>15</v>
      </c>
      <c r="G74" s="12" t="s">
        <v>15</v>
      </c>
      <c r="H74" s="38" t="s">
        <v>165</v>
      </c>
      <c r="I74" s="72">
        <v>137.3</v>
      </c>
      <c r="J74" s="49">
        <f>J75+J79+J82</f>
        <v>65.4</v>
      </c>
      <c r="K74" s="72">
        <v>138.8</v>
      </c>
      <c r="L74" s="49"/>
      <c r="M74" s="49">
        <f t="shared" si="8"/>
        <v>138.8</v>
      </c>
      <c r="N74" s="72">
        <v>144.5</v>
      </c>
      <c r="P74" s="49">
        <v>144.5</v>
      </c>
    </row>
    <row r="75" spans="1:16" ht="12.75">
      <c r="A75" s="15" t="s">
        <v>27</v>
      </c>
      <c r="B75" s="12" t="s">
        <v>136</v>
      </c>
      <c r="C75" s="16" t="s">
        <v>23</v>
      </c>
      <c r="D75" s="17" t="s">
        <v>92</v>
      </c>
      <c r="E75" s="12" t="s">
        <v>196</v>
      </c>
      <c r="F75" s="16" t="s">
        <v>188</v>
      </c>
      <c r="G75" s="16" t="s">
        <v>28</v>
      </c>
      <c r="H75" s="39">
        <f>H77+H76</f>
        <v>63.599999999999994</v>
      </c>
      <c r="I75" s="70">
        <v>137.3</v>
      </c>
      <c r="J75" s="50">
        <f>J77+J76</f>
        <v>61.400000000000006</v>
      </c>
      <c r="K75" s="70">
        <v>138.8</v>
      </c>
      <c r="L75" s="49"/>
      <c r="M75" s="49">
        <f t="shared" si="8"/>
        <v>138.8</v>
      </c>
      <c r="N75" s="70">
        <v>144.5</v>
      </c>
      <c r="P75" s="50">
        <v>144.5</v>
      </c>
    </row>
    <row r="76" spans="1:16" ht="12.75">
      <c r="A76" s="15" t="s">
        <v>29</v>
      </c>
      <c r="B76" s="12" t="s">
        <v>136</v>
      </c>
      <c r="C76" s="16" t="s">
        <v>23</v>
      </c>
      <c r="D76" s="17" t="s">
        <v>92</v>
      </c>
      <c r="E76" s="12" t="s">
        <v>196</v>
      </c>
      <c r="F76" s="16" t="s">
        <v>189</v>
      </c>
      <c r="G76" s="16" t="s">
        <v>30</v>
      </c>
      <c r="H76" s="39" t="s">
        <v>167</v>
      </c>
      <c r="I76" s="70">
        <v>89.2</v>
      </c>
      <c r="J76" s="39" t="s">
        <v>169</v>
      </c>
      <c r="K76" s="70">
        <v>90.2</v>
      </c>
      <c r="L76" s="49"/>
      <c r="M76" s="49">
        <f t="shared" si="8"/>
        <v>90.2</v>
      </c>
      <c r="N76" s="70">
        <v>93.9</v>
      </c>
      <c r="P76" s="47">
        <v>93.9</v>
      </c>
    </row>
    <row r="77" spans="1:16" ht="12.75">
      <c r="A77" s="15" t="s">
        <v>31</v>
      </c>
      <c r="B77" s="12" t="s">
        <v>136</v>
      </c>
      <c r="C77" s="16" t="s">
        <v>23</v>
      </c>
      <c r="D77" s="17" t="s">
        <v>92</v>
      </c>
      <c r="E77" s="12" t="s">
        <v>196</v>
      </c>
      <c r="F77" s="16" t="s">
        <v>190</v>
      </c>
      <c r="G77" s="16" t="s">
        <v>32</v>
      </c>
      <c r="H77" s="39" t="s">
        <v>168</v>
      </c>
      <c r="I77" s="70">
        <v>26.9</v>
      </c>
      <c r="J77" s="39" t="s">
        <v>170</v>
      </c>
      <c r="K77" s="70">
        <v>27.2</v>
      </c>
      <c r="L77" s="49"/>
      <c r="M77" s="49">
        <f t="shared" si="8"/>
        <v>27.2</v>
      </c>
      <c r="N77" s="70">
        <v>28.4</v>
      </c>
      <c r="P77" s="47">
        <v>28.4</v>
      </c>
    </row>
    <row r="78" spans="1:16" ht="12.75">
      <c r="A78" s="15" t="s">
        <v>45</v>
      </c>
      <c r="B78" s="12" t="s">
        <v>136</v>
      </c>
      <c r="C78" s="16" t="s">
        <v>23</v>
      </c>
      <c r="D78" s="17" t="s">
        <v>92</v>
      </c>
      <c r="E78" s="12" t="s">
        <v>196</v>
      </c>
      <c r="F78" s="16" t="s">
        <v>192</v>
      </c>
      <c r="G78" s="16" t="s">
        <v>46</v>
      </c>
      <c r="H78" s="39" t="s">
        <v>182</v>
      </c>
      <c r="I78" s="70"/>
      <c r="J78" s="39" t="s">
        <v>182</v>
      </c>
      <c r="K78" s="70"/>
      <c r="L78" s="47"/>
      <c r="M78" s="47"/>
      <c r="N78" s="70"/>
      <c r="P78" s="47"/>
    </row>
    <row r="79" spans="1:16" ht="12.75">
      <c r="A79" s="15" t="s">
        <v>47</v>
      </c>
      <c r="B79" s="12" t="s">
        <v>136</v>
      </c>
      <c r="C79" s="16" t="s">
        <v>23</v>
      </c>
      <c r="D79" s="17" t="s">
        <v>92</v>
      </c>
      <c r="E79" s="12" t="s">
        <v>196</v>
      </c>
      <c r="F79" s="16" t="s">
        <v>192</v>
      </c>
      <c r="G79" s="16" t="s">
        <v>48</v>
      </c>
      <c r="H79" s="39" t="s">
        <v>182</v>
      </c>
      <c r="I79" s="70">
        <v>0</v>
      </c>
      <c r="J79" s="39" t="s">
        <v>182</v>
      </c>
      <c r="K79" s="70">
        <v>0</v>
      </c>
      <c r="L79" s="47"/>
      <c r="M79" s="47">
        <v>0</v>
      </c>
      <c r="N79" s="70">
        <v>0</v>
      </c>
      <c r="P79" s="47">
        <v>0</v>
      </c>
    </row>
    <row r="80" spans="1:16" ht="12.75">
      <c r="A80" s="15" t="s">
        <v>49</v>
      </c>
      <c r="B80" s="12" t="s">
        <v>136</v>
      </c>
      <c r="C80" s="16" t="s">
        <v>23</v>
      </c>
      <c r="D80" s="17" t="s">
        <v>92</v>
      </c>
      <c r="E80" s="12" t="s">
        <v>196</v>
      </c>
      <c r="F80" s="16" t="s">
        <v>192</v>
      </c>
      <c r="G80" s="16" t="s">
        <v>50</v>
      </c>
      <c r="H80" s="39"/>
      <c r="I80" s="70">
        <v>0</v>
      </c>
      <c r="J80" s="39"/>
      <c r="K80" s="70">
        <v>0</v>
      </c>
      <c r="L80" s="47"/>
      <c r="M80" s="47">
        <v>0</v>
      </c>
      <c r="N80" s="70">
        <v>0</v>
      </c>
      <c r="P80" s="47">
        <v>0</v>
      </c>
    </row>
    <row r="81" spans="1:16" ht="12.75">
      <c r="A81" s="15" t="s">
        <v>95</v>
      </c>
      <c r="B81" s="12" t="s">
        <v>136</v>
      </c>
      <c r="C81" s="16" t="s">
        <v>23</v>
      </c>
      <c r="D81" s="17" t="s">
        <v>92</v>
      </c>
      <c r="E81" s="12" t="s">
        <v>196</v>
      </c>
      <c r="F81" s="16" t="s">
        <v>192</v>
      </c>
      <c r="G81" s="16" t="s">
        <v>96</v>
      </c>
      <c r="H81" s="39"/>
      <c r="I81" s="70">
        <v>0</v>
      </c>
      <c r="J81" s="39"/>
      <c r="K81" s="70">
        <v>0</v>
      </c>
      <c r="L81" s="47"/>
      <c r="M81" s="47">
        <v>0</v>
      </c>
      <c r="N81" s="70">
        <v>0</v>
      </c>
      <c r="P81" s="47">
        <v>0</v>
      </c>
    </row>
    <row r="82" spans="1:16" ht="12.75">
      <c r="A82" s="15" t="s">
        <v>203</v>
      </c>
      <c r="B82" s="12" t="s">
        <v>136</v>
      </c>
      <c r="C82" s="16" t="s">
        <v>23</v>
      </c>
      <c r="D82" s="17" t="s">
        <v>92</v>
      </c>
      <c r="E82" s="12" t="s">
        <v>196</v>
      </c>
      <c r="F82" s="16" t="s">
        <v>192</v>
      </c>
      <c r="G82" s="16" t="s">
        <v>75</v>
      </c>
      <c r="H82" s="39" t="s">
        <v>183</v>
      </c>
      <c r="I82" s="70">
        <v>0</v>
      </c>
      <c r="J82" s="39" t="s">
        <v>183</v>
      </c>
      <c r="K82" s="70">
        <v>0</v>
      </c>
      <c r="L82" s="47"/>
      <c r="M82" s="47">
        <v>0</v>
      </c>
      <c r="N82" s="70">
        <v>0</v>
      </c>
      <c r="P82" s="47">
        <v>0</v>
      </c>
    </row>
    <row r="83" spans="1:16" ht="12.75">
      <c r="A83" s="15" t="s">
        <v>76</v>
      </c>
      <c r="B83" s="12" t="s">
        <v>136</v>
      </c>
      <c r="C83" s="16" t="s">
        <v>23</v>
      </c>
      <c r="D83" s="17" t="s">
        <v>92</v>
      </c>
      <c r="E83" s="12" t="s">
        <v>196</v>
      </c>
      <c r="F83" s="16" t="s">
        <v>192</v>
      </c>
      <c r="G83" s="16" t="s">
        <v>77</v>
      </c>
      <c r="H83" s="39" t="s">
        <v>184</v>
      </c>
      <c r="I83" s="70">
        <v>0</v>
      </c>
      <c r="J83" s="39" t="s">
        <v>184</v>
      </c>
      <c r="K83" s="70">
        <v>0</v>
      </c>
      <c r="L83" s="47"/>
      <c r="M83" s="47">
        <v>0</v>
      </c>
      <c r="N83" s="70">
        <v>0</v>
      </c>
      <c r="P83" s="47">
        <v>0</v>
      </c>
    </row>
    <row r="84" spans="1:16" ht="12.75">
      <c r="A84" s="15" t="s">
        <v>78</v>
      </c>
      <c r="B84" s="12" t="s">
        <v>136</v>
      </c>
      <c r="C84" s="16" t="s">
        <v>23</v>
      </c>
      <c r="D84" s="17" t="s">
        <v>92</v>
      </c>
      <c r="E84" s="12" t="s">
        <v>196</v>
      </c>
      <c r="F84" s="16" t="s">
        <v>192</v>
      </c>
      <c r="G84" s="16" t="s">
        <v>79</v>
      </c>
      <c r="H84" s="39" t="s">
        <v>182</v>
      </c>
      <c r="I84" s="70">
        <v>21.2</v>
      </c>
      <c r="J84" s="39" t="s">
        <v>182</v>
      </c>
      <c r="K84" s="70">
        <v>21.4</v>
      </c>
      <c r="L84" s="47"/>
      <c r="M84" s="47">
        <v>21.4</v>
      </c>
      <c r="N84" s="70">
        <v>22.2</v>
      </c>
      <c r="P84" s="47">
        <v>22.2</v>
      </c>
    </row>
    <row r="85" spans="1:14" ht="22.5">
      <c r="A85" s="57" t="s">
        <v>215</v>
      </c>
      <c r="B85" s="58" t="s">
        <v>136</v>
      </c>
      <c r="C85" s="58" t="s">
        <v>92</v>
      </c>
      <c r="D85" s="59" t="s">
        <v>16</v>
      </c>
      <c r="E85" s="58" t="s">
        <v>186</v>
      </c>
      <c r="F85" s="58" t="s">
        <v>15</v>
      </c>
      <c r="G85" s="58"/>
      <c r="H85" s="60"/>
      <c r="I85" s="77">
        <v>0</v>
      </c>
      <c r="J85" s="61">
        <f>J86</f>
        <v>0</v>
      </c>
      <c r="K85" s="73">
        <f>K86</f>
        <v>0</v>
      </c>
      <c r="L85" s="61"/>
      <c r="M85" s="61"/>
      <c r="N85" s="73">
        <f>N86</f>
        <v>0</v>
      </c>
    </row>
    <row r="86" spans="1:14" ht="22.5">
      <c r="A86" s="56" t="s">
        <v>216</v>
      </c>
      <c r="B86" s="12" t="s">
        <v>136</v>
      </c>
      <c r="C86" s="16" t="s">
        <v>92</v>
      </c>
      <c r="D86" s="17" t="s">
        <v>110</v>
      </c>
      <c r="E86" s="12" t="s">
        <v>191</v>
      </c>
      <c r="F86" s="16" t="s">
        <v>15</v>
      </c>
      <c r="G86" s="16"/>
      <c r="H86" s="39"/>
      <c r="I86" s="70">
        <f>I88</f>
        <v>0</v>
      </c>
      <c r="J86" s="50">
        <f>J88</f>
        <v>0</v>
      </c>
      <c r="K86" s="70">
        <f>K88</f>
        <v>0</v>
      </c>
      <c r="L86" s="50"/>
      <c r="M86" s="50"/>
      <c r="N86" s="70">
        <f>N88</f>
        <v>0</v>
      </c>
    </row>
    <row r="87" spans="1:14" ht="22.5">
      <c r="A87" s="56" t="s">
        <v>218</v>
      </c>
      <c r="B87" s="12" t="s">
        <v>136</v>
      </c>
      <c r="C87" s="16" t="s">
        <v>92</v>
      </c>
      <c r="D87" s="17" t="s">
        <v>185</v>
      </c>
      <c r="E87" s="12" t="s">
        <v>191</v>
      </c>
      <c r="F87" s="16" t="s">
        <v>192</v>
      </c>
      <c r="G87" s="16"/>
      <c r="H87" s="39"/>
      <c r="I87" s="70">
        <v>0</v>
      </c>
      <c r="J87" s="50"/>
      <c r="K87" s="70"/>
      <c r="L87" s="50"/>
      <c r="M87" s="50"/>
      <c r="N87" s="70"/>
    </row>
    <row r="88" spans="1:14" ht="22.5">
      <c r="A88" s="55" t="s">
        <v>217</v>
      </c>
      <c r="B88" s="12" t="s">
        <v>136</v>
      </c>
      <c r="C88" s="16" t="s">
        <v>92</v>
      </c>
      <c r="D88" s="17" t="s">
        <v>110</v>
      </c>
      <c r="E88" s="12" t="s">
        <v>191</v>
      </c>
      <c r="F88" s="16" t="s">
        <v>192</v>
      </c>
      <c r="G88" s="16"/>
      <c r="H88" s="39"/>
      <c r="I88" s="70">
        <v>0</v>
      </c>
      <c r="J88" s="39"/>
      <c r="K88" s="70"/>
      <c r="L88" s="47"/>
      <c r="M88" s="47"/>
      <c r="N88" s="70"/>
    </row>
    <row r="89" spans="1:16" ht="12.75">
      <c r="A89" s="18" t="s">
        <v>97</v>
      </c>
      <c r="B89" s="10" t="s">
        <v>136</v>
      </c>
      <c r="C89" s="10" t="s">
        <v>36</v>
      </c>
      <c r="D89" s="11" t="s">
        <v>16</v>
      </c>
      <c r="E89" s="10" t="s">
        <v>186</v>
      </c>
      <c r="F89" s="10" t="s">
        <v>15</v>
      </c>
      <c r="G89" s="10" t="s">
        <v>15</v>
      </c>
      <c r="H89" s="41" t="s">
        <v>171</v>
      </c>
      <c r="I89" s="69">
        <f>I96</f>
        <v>0.7</v>
      </c>
      <c r="J89" s="53" t="str">
        <f>J96</f>
        <v>1,6</v>
      </c>
      <c r="K89" s="69">
        <f>K96</f>
        <v>0.7</v>
      </c>
      <c r="L89" s="53"/>
      <c r="M89" s="53">
        <v>0.7</v>
      </c>
      <c r="N89" s="69">
        <f>N96</f>
        <v>0.7</v>
      </c>
      <c r="P89" s="49">
        <f>SUM(N89-O89)</f>
        <v>0.7</v>
      </c>
    </row>
    <row r="90" spans="1:14" ht="12.75">
      <c r="A90" s="15" t="s">
        <v>98</v>
      </c>
      <c r="B90" s="16" t="s">
        <v>136</v>
      </c>
      <c r="C90" s="16" t="s">
        <v>36</v>
      </c>
      <c r="D90" s="17" t="s">
        <v>18</v>
      </c>
      <c r="E90" s="16" t="s">
        <v>197</v>
      </c>
      <c r="F90" s="16" t="s">
        <v>15</v>
      </c>
      <c r="G90" s="16" t="s">
        <v>15</v>
      </c>
      <c r="H90" s="39" t="s">
        <v>171</v>
      </c>
      <c r="I90" s="69"/>
      <c r="J90" s="39" t="s">
        <v>171</v>
      </c>
      <c r="K90" s="70"/>
      <c r="L90" s="47"/>
      <c r="M90" s="47"/>
      <c r="N90" s="70"/>
    </row>
    <row r="91" spans="1:14" ht="12.75">
      <c r="A91" s="15" t="s">
        <v>40</v>
      </c>
      <c r="B91" s="16" t="s">
        <v>136</v>
      </c>
      <c r="C91" s="16" t="s">
        <v>36</v>
      </c>
      <c r="D91" s="17" t="s">
        <v>18</v>
      </c>
      <c r="E91" s="16" t="s">
        <v>197</v>
      </c>
      <c r="F91" s="16" t="s">
        <v>15</v>
      </c>
      <c r="G91" s="16" t="s">
        <v>15</v>
      </c>
      <c r="H91" s="39" t="s">
        <v>171</v>
      </c>
      <c r="I91" s="69"/>
      <c r="J91" s="39" t="s">
        <v>171</v>
      </c>
      <c r="K91" s="70"/>
      <c r="L91" s="47"/>
      <c r="M91" s="47"/>
      <c r="N91" s="70"/>
    </row>
    <row r="92" spans="1:14" ht="12.75">
      <c r="A92" s="15" t="s">
        <v>25</v>
      </c>
      <c r="B92" s="16" t="s">
        <v>136</v>
      </c>
      <c r="C92" s="16" t="s">
        <v>36</v>
      </c>
      <c r="D92" s="17" t="s">
        <v>18</v>
      </c>
      <c r="E92" s="16" t="s">
        <v>197</v>
      </c>
      <c r="F92" s="16" t="s">
        <v>15</v>
      </c>
      <c r="G92" s="16" t="s">
        <v>15</v>
      </c>
      <c r="H92" s="39" t="s">
        <v>171</v>
      </c>
      <c r="I92" s="69"/>
      <c r="J92" s="39" t="s">
        <v>171</v>
      </c>
      <c r="K92" s="70"/>
      <c r="L92" s="47"/>
      <c r="M92" s="47"/>
      <c r="N92" s="70"/>
    </row>
    <row r="93" spans="1:14" ht="12.75">
      <c r="A93" s="15" t="s">
        <v>27</v>
      </c>
      <c r="B93" s="16" t="s">
        <v>136</v>
      </c>
      <c r="C93" s="16" t="s">
        <v>36</v>
      </c>
      <c r="D93" s="17" t="s">
        <v>18</v>
      </c>
      <c r="E93" s="16" t="s">
        <v>197</v>
      </c>
      <c r="F93" s="16" t="s">
        <v>188</v>
      </c>
      <c r="G93" s="16" t="s">
        <v>28</v>
      </c>
      <c r="H93" s="39" t="s">
        <v>172</v>
      </c>
      <c r="I93" s="70"/>
      <c r="J93" s="39" t="s">
        <v>172</v>
      </c>
      <c r="K93" s="70"/>
      <c r="L93" s="47"/>
      <c r="M93" s="47"/>
      <c r="N93" s="70"/>
    </row>
    <row r="94" spans="1:14" ht="12.75">
      <c r="A94" s="15" t="s">
        <v>29</v>
      </c>
      <c r="B94" s="16" t="s">
        <v>136</v>
      </c>
      <c r="C94" s="16" t="s">
        <v>36</v>
      </c>
      <c r="D94" s="17" t="s">
        <v>18</v>
      </c>
      <c r="E94" s="16" t="s">
        <v>197</v>
      </c>
      <c r="F94" s="16" t="s">
        <v>189</v>
      </c>
      <c r="G94" s="16" t="s">
        <v>30</v>
      </c>
      <c r="H94" s="39" t="s">
        <v>152</v>
      </c>
      <c r="I94" s="70"/>
      <c r="J94" s="39" t="s">
        <v>152</v>
      </c>
      <c r="K94" s="70"/>
      <c r="L94" s="47"/>
      <c r="M94" s="47"/>
      <c r="N94" s="70"/>
    </row>
    <row r="95" spans="1:14" ht="12.75">
      <c r="A95" s="15" t="s">
        <v>31</v>
      </c>
      <c r="B95" s="16" t="s">
        <v>136</v>
      </c>
      <c r="C95" s="16" t="s">
        <v>36</v>
      </c>
      <c r="D95" s="17" t="s">
        <v>18</v>
      </c>
      <c r="E95" s="16" t="s">
        <v>197</v>
      </c>
      <c r="F95" s="16" t="s">
        <v>190</v>
      </c>
      <c r="G95" s="16" t="s">
        <v>32</v>
      </c>
      <c r="H95" s="39" t="s">
        <v>150</v>
      </c>
      <c r="I95" s="70"/>
      <c r="J95" s="39" t="s">
        <v>150</v>
      </c>
      <c r="K95" s="70"/>
      <c r="L95" s="47"/>
      <c r="M95" s="47"/>
      <c r="N95" s="70"/>
    </row>
    <row r="96" spans="1:16" ht="12.75">
      <c r="A96" s="15" t="s">
        <v>74</v>
      </c>
      <c r="B96" s="16" t="s">
        <v>136</v>
      </c>
      <c r="C96" s="16" t="s">
        <v>36</v>
      </c>
      <c r="D96" s="17" t="s">
        <v>18</v>
      </c>
      <c r="E96" s="16" t="s">
        <v>197</v>
      </c>
      <c r="F96" s="16" t="s">
        <v>192</v>
      </c>
      <c r="G96" s="16" t="s">
        <v>75</v>
      </c>
      <c r="H96" s="39" t="s">
        <v>151</v>
      </c>
      <c r="I96" s="70">
        <v>0.7</v>
      </c>
      <c r="J96" s="39" t="s">
        <v>151</v>
      </c>
      <c r="K96" s="70">
        <v>0.7</v>
      </c>
      <c r="L96" s="47"/>
      <c r="M96" s="49">
        <f>SUM(K96-L96)</f>
        <v>0.7</v>
      </c>
      <c r="N96" s="70">
        <v>0.7</v>
      </c>
      <c r="P96" s="49">
        <f>SUM(N96-O96)</f>
        <v>0.7</v>
      </c>
    </row>
    <row r="97" spans="1:16" ht="12.75">
      <c r="A97" s="18" t="s">
        <v>146</v>
      </c>
      <c r="B97" s="10" t="s">
        <v>136</v>
      </c>
      <c r="C97" s="10" t="s">
        <v>36</v>
      </c>
      <c r="D97" s="11" t="s">
        <v>16</v>
      </c>
      <c r="E97" s="10" t="s">
        <v>186</v>
      </c>
      <c r="F97" s="10" t="s">
        <v>15</v>
      </c>
      <c r="G97" s="10" t="s">
        <v>15</v>
      </c>
      <c r="H97" s="41" t="s">
        <v>149</v>
      </c>
      <c r="I97" s="69">
        <f>I98</f>
        <v>519</v>
      </c>
      <c r="J97" s="53" t="str">
        <f>J98</f>
        <v>0</v>
      </c>
      <c r="K97" s="69">
        <f>K98</f>
        <v>540.1</v>
      </c>
      <c r="L97" s="49">
        <f>SUM(K97*2.5/100)</f>
        <v>13.5025</v>
      </c>
      <c r="M97" s="49">
        <f>SUM(K97-L97)</f>
        <v>526.5975</v>
      </c>
      <c r="N97" s="69">
        <f>N98</f>
        <v>575</v>
      </c>
      <c r="O97" s="49">
        <f>SUM(N97*5/100)</f>
        <v>28.75</v>
      </c>
      <c r="P97" s="49">
        <v>546.2</v>
      </c>
    </row>
    <row r="98" spans="1:16" ht="12.75">
      <c r="A98" s="15" t="s">
        <v>147</v>
      </c>
      <c r="B98" s="16" t="s">
        <v>136</v>
      </c>
      <c r="C98" s="16" t="s">
        <v>36</v>
      </c>
      <c r="D98" s="17" t="s">
        <v>185</v>
      </c>
      <c r="E98" s="16" t="s">
        <v>198</v>
      </c>
      <c r="F98" s="16" t="s">
        <v>15</v>
      </c>
      <c r="G98" s="16" t="s">
        <v>15</v>
      </c>
      <c r="H98" s="39" t="s">
        <v>149</v>
      </c>
      <c r="I98" s="70">
        <v>519</v>
      </c>
      <c r="J98" s="50" t="str">
        <f>J100</f>
        <v>0</v>
      </c>
      <c r="K98" s="70">
        <v>540.1</v>
      </c>
      <c r="L98" s="49">
        <f>SUM(K98*2.5/100)</f>
        <v>13.5025</v>
      </c>
      <c r="M98" s="49">
        <f>SUM(K98-L98)</f>
        <v>526.5975</v>
      </c>
      <c r="N98" s="70">
        <v>575</v>
      </c>
      <c r="O98" s="49">
        <f>SUM(N98*5/100)</f>
        <v>28.75</v>
      </c>
      <c r="P98" s="49">
        <v>546.2</v>
      </c>
    </row>
    <row r="99" spans="1:15" ht="12.75">
      <c r="A99" s="15" t="s">
        <v>148</v>
      </c>
      <c r="B99" s="16" t="s">
        <v>136</v>
      </c>
      <c r="C99" s="16" t="s">
        <v>36</v>
      </c>
      <c r="D99" s="17" t="s">
        <v>185</v>
      </c>
      <c r="E99" s="16" t="s">
        <v>198</v>
      </c>
      <c r="F99" s="16" t="s">
        <v>15</v>
      </c>
      <c r="G99" s="16" t="s">
        <v>46</v>
      </c>
      <c r="H99" s="39" t="s">
        <v>149</v>
      </c>
      <c r="I99" s="70"/>
      <c r="J99" s="39" t="s">
        <v>149</v>
      </c>
      <c r="K99" s="70"/>
      <c r="L99" s="49"/>
      <c r="M99" s="49">
        <f>SUM(K99-L99)</f>
        <v>0</v>
      </c>
      <c r="N99" s="70"/>
      <c r="O99" s="49"/>
    </row>
    <row r="100" spans="1:16" ht="15.75" customHeight="1">
      <c r="A100" s="15" t="s">
        <v>134</v>
      </c>
      <c r="B100" s="16" t="s">
        <v>136</v>
      </c>
      <c r="C100" s="16" t="s">
        <v>36</v>
      </c>
      <c r="D100" s="17" t="s">
        <v>185</v>
      </c>
      <c r="E100" s="16" t="s">
        <v>198</v>
      </c>
      <c r="F100" s="16" t="s">
        <v>192</v>
      </c>
      <c r="G100" s="16" t="s">
        <v>56</v>
      </c>
      <c r="H100" s="39" t="s">
        <v>149</v>
      </c>
      <c r="I100" s="70">
        <v>519</v>
      </c>
      <c r="J100" s="39" t="s">
        <v>149</v>
      </c>
      <c r="K100" s="70">
        <v>540.1</v>
      </c>
      <c r="L100" s="49">
        <f>SUM(K100*2.5/100)</f>
        <v>13.5025</v>
      </c>
      <c r="M100" s="49">
        <f>SUM(K100-L100)</f>
        <v>526.5975</v>
      </c>
      <c r="N100" s="70">
        <v>575</v>
      </c>
      <c r="O100" s="49">
        <f>SUM(N100*5/100)</f>
        <v>28.75</v>
      </c>
      <c r="P100" s="49">
        <v>546.2</v>
      </c>
    </row>
    <row r="101" spans="1:14" ht="12.75" hidden="1">
      <c r="A101" s="5" t="s">
        <v>99</v>
      </c>
      <c r="B101" s="10" t="s">
        <v>136</v>
      </c>
      <c r="C101" s="10" t="s">
        <v>100</v>
      </c>
      <c r="D101" s="11" t="s">
        <v>16</v>
      </c>
      <c r="E101" s="10" t="s">
        <v>19</v>
      </c>
      <c r="F101" s="10" t="s">
        <v>15</v>
      </c>
      <c r="G101" s="10" t="s">
        <v>15</v>
      </c>
      <c r="H101" s="35">
        <f>SUM(H104)</f>
        <v>0</v>
      </c>
      <c r="I101" s="69">
        <f>SUM(I104)</f>
        <v>0</v>
      </c>
      <c r="J101" s="35">
        <f>SUM(J104)</f>
        <v>0</v>
      </c>
      <c r="K101" s="70"/>
      <c r="L101" s="47"/>
      <c r="M101" s="47"/>
      <c r="N101" s="70"/>
    </row>
    <row r="102" spans="1:14" ht="12.75" hidden="1">
      <c r="A102" s="21" t="s">
        <v>101</v>
      </c>
      <c r="B102" s="10" t="s">
        <v>136</v>
      </c>
      <c r="C102" s="10" t="s">
        <v>100</v>
      </c>
      <c r="D102" s="11" t="s">
        <v>23</v>
      </c>
      <c r="E102" s="10" t="s">
        <v>19</v>
      </c>
      <c r="F102" s="10" t="s">
        <v>15</v>
      </c>
      <c r="G102" s="10" t="s">
        <v>15</v>
      </c>
      <c r="H102" s="35">
        <f aca="true" t="shared" si="9" ref="H102:J103">H103</f>
        <v>0</v>
      </c>
      <c r="I102" s="69">
        <f t="shared" si="9"/>
        <v>0</v>
      </c>
      <c r="J102" s="35">
        <f t="shared" si="9"/>
        <v>0</v>
      </c>
      <c r="K102" s="70"/>
      <c r="L102" s="47"/>
      <c r="M102" s="47"/>
      <c r="N102" s="70"/>
    </row>
    <row r="103" spans="1:14" ht="12.75" hidden="1">
      <c r="A103" s="19" t="s">
        <v>102</v>
      </c>
      <c r="B103" s="12" t="s">
        <v>136</v>
      </c>
      <c r="C103" s="12" t="s">
        <v>100</v>
      </c>
      <c r="D103" s="13" t="s">
        <v>23</v>
      </c>
      <c r="E103" s="12" t="s">
        <v>103</v>
      </c>
      <c r="F103" s="12" t="s">
        <v>15</v>
      </c>
      <c r="G103" s="12" t="s">
        <v>15</v>
      </c>
      <c r="H103" s="40">
        <f t="shared" si="9"/>
        <v>0</v>
      </c>
      <c r="I103" s="72">
        <f t="shared" si="9"/>
        <v>0</v>
      </c>
      <c r="J103" s="40">
        <f t="shared" si="9"/>
        <v>0</v>
      </c>
      <c r="K103" s="70"/>
      <c r="L103" s="47"/>
      <c r="M103" s="47"/>
      <c r="N103" s="70"/>
    </row>
    <row r="104" spans="1:14" ht="12.75" hidden="1">
      <c r="A104" s="15" t="s">
        <v>104</v>
      </c>
      <c r="B104" s="12" t="s">
        <v>136</v>
      </c>
      <c r="C104" s="16" t="s">
        <v>100</v>
      </c>
      <c r="D104" s="17" t="s">
        <v>23</v>
      </c>
      <c r="E104" s="16" t="s">
        <v>105</v>
      </c>
      <c r="F104" s="16" t="s">
        <v>15</v>
      </c>
      <c r="G104" s="16" t="s">
        <v>15</v>
      </c>
      <c r="H104" s="36">
        <f>H105+H106+H114</f>
        <v>0</v>
      </c>
      <c r="I104" s="70">
        <f>I105+I106+I114</f>
        <v>0</v>
      </c>
      <c r="J104" s="36">
        <f>J105+J106+J114</f>
        <v>0</v>
      </c>
      <c r="K104" s="70"/>
      <c r="L104" s="47"/>
      <c r="M104" s="47"/>
      <c r="N104" s="70"/>
    </row>
    <row r="105" spans="1:14" ht="12.75" hidden="1">
      <c r="A105" s="15" t="s">
        <v>25</v>
      </c>
      <c r="B105" s="12" t="s">
        <v>136</v>
      </c>
      <c r="C105" s="16" t="s">
        <v>100</v>
      </c>
      <c r="D105" s="17" t="s">
        <v>23</v>
      </c>
      <c r="E105" s="16" t="s">
        <v>105</v>
      </c>
      <c r="F105" s="16" t="s">
        <v>26</v>
      </c>
      <c r="G105" s="16" t="s">
        <v>15</v>
      </c>
      <c r="H105" s="36"/>
      <c r="I105" s="70"/>
      <c r="J105" s="36"/>
      <c r="K105" s="70"/>
      <c r="L105" s="47"/>
      <c r="M105" s="47"/>
      <c r="N105" s="70"/>
    </row>
    <row r="106" spans="1:14" ht="12.75" hidden="1">
      <c r="A106" s="15" t="s">
        <v>27</v>
      </c>
      <c r="B106" s="12" t="s">
        <v>136</v>
      </c>
      <c r="C106" s="16" t="s">
        <v>100</v>
      </c>
      <c r="D106" s="17" t="s">
        <v>23</v>
      </c>
      <c r="E106" s="16" t="s">
        <v>105</v>
      </c>
      <c r="F106" s="16" t="s">
        <v>26</v>
      </c>
      <c r="G106" s="16" t="s">
        <v>28</v>
      </c>
      <c r="H106" s="36">
        <f>SUM(H107+H108)</f>
        <v>0</v>
      </c>
      <c r="I106" s="70">
        <f>SUM(I107+I108)</f>
        <v>0</v>
      </c>
      <c r="J106" s="36">
        <f>SUM(J107+J108)</f>
        <v>0</v>
      </c>
      <c r="K106" s="70"/>
      <c r="L106" s="47"/>
      <c r="M106" s="47"/>
      <c r="N106" s="70"/>
    </row>
    <row r="107" spans="1:14" ht="12.75" hidden="1">
      <c r="A107" s="15" t="s">
        <v>29</v>
      </c>
      <c r="B107" s="12" t="s">
        <v>136</v>
      </c>
      <c r="C107" s="16" t="s">
        <v>100</v>
      </c>
      <c r="D107" s="17" t="s">
        <v>23</v>
      </c>
      <c r="E107" s="16" t="s">
        <v>105</v>
      </c>
      <c r="F107" s="16" t="s">
        <v>26</v>
      </c>
      <c r="G107" s="16" t="s">
        <v>30</v>
      </c>
      <c r="H107" s="36"/>
      <c r="I107" s="70"/>
      <c r="J107" s="36"/>
      <c r="K107" s="70"/>
      <c r="L107" s="47"/>
      <c r="M107" s="47"/>
      <c r="N107" s="70"/>
    </row>
    <row r="108" spans="1:14" ht="12.75" hidden="1">
      <c r="A108" s="15" t="s">
        <v>31</v>
      </c>
      <c r="B108" s="12" t="s">
        <v>136</v>
      </c>
      <c r="C108" s="16" t="s">
        <v>100</v>
      </c>
      <c r="D108" s="17" t="s">
        <v>23</v>
      </c>
      <c r="E108" s="16" t="s">
        <v>105</v>
      </c>
      <c r="F108" s="16" t="s">
        <v>26</v>
      </c>
      <c r="G108" s="16" t="s">
        <v>32</v>
      </c>
      <c r="H108" s="36"/>
      <c r="I108" s="70"/>
      <c r="J108" s="36"/>
      <c r="K108" s="70"/>
      <c r="L108" s="47"/>
      <c r="M108" s="47"/>
      <c r="N108" s="70"/>
    </row>
    <row r="109" spans="1:14" ht="12.75" hidden="1">
      <c r="A109" s="15" t="s">
        <v>45</v>
      </c>
      <c r="B109" s="12" t="s">
        <v>136</v>
      </c>
      <c r="C109" s="16" t="s">
        <v>100</v>
      </c>
      <c r="D109" s="17" t="s">
        <v>23</v>
      </c>
      <c r="E109" s="16" t="s">
        <v>105</v>
      </c>
      <c r="F109" s="16" t="s">
        <v>26</v>
      </c>
      <c r="G109" s="16" t="s">
        <v>46</v>
      </c>
      <c r="H109" s="36">
        <f>SUM(H110+H112)</f>
        <v>0</v>
      </c>
      <c r="I109" s="70">
        <f>SUM(I110+I112)</f>
        <v>246.3</v>
      </c>
      <c r="J109" s="36">
        <f>SUM(J110+J112)</f>
        <v>0</v>
      </c>
      <c r="K109" s="70"/>
      <c r="L109" s="47"/>
      <c r="M109" s="47"/>
      <c r="N109" s="70"/>
    </row>
    <row r="110" spans="1:14" ht="12.75" hidden="1">
      <c r="A110" s="15" t="s">
        <v>51</v>
      </c>
      <c r="B110" s="12" t="s">
        <v>136</v>
      </c>
      <c r="C110" s="16" t="s">
        <v>100</v>
      </c>
      <c r="D110" s="17" t="s">
        <v>23</v>
      </c>
      <c r="E110" s="16" t="s">
        <v>105</v>
      </c>
      <c r="F110" s="16" t="s">
        <v>26</v>
      </c>
      <c r="G110" s="16" t="s">
        <v>52</v>
      </c>
      <c r="H110" s="36">
        <f>SUM(H111)</f>
        <v>0</v>
      </c>
      <c r="I110" s="70">
        <f>SUM(I111)</f>
        <v>0</v>
      </c>
      <c r="J110" s="36">
        <f>SUM(J111)</f>
        <v>0</v>
      </c>
      <c r="K110" s="70"/>
      <c r="L110" s="47"/>
      <c r="M110" s="47"/>
      <c r="N110" s="70"/>
    </row>
    <row r="111" spans="1:14" ht="12.75" hidden="1">
      <c r="A111" s="15" t="s">
        <v>53</v>
      </c>
      <c r="B111" s="12" t="s">
        <v>136</v>
      </c>
      <c r="C111" s="16" t="s">
        <v>100</v>
      </c>
      <c r="D111" s="17" t="s">
        <v>23</v>
      </c>
      <c r="E111" s="16" t="s">
        <v>105</v>
      </c>
      <c r="F111" s="16" t="s">
        <v>26</v>
      </c>
      <c r="G111" s="16" t="s">
        <v>106</v>
      </c>
      <c r="H111" s="36"/>
      <c r="I111" s="70"/>
      <c r="J111" s="36"/>
      <c r="K111" s="70"/>
      <c r="L111" s="47"/>
      <c r="M111" s="47"/>
      <c r="N111" s="70"/>
    </row>
    <row r="112" spans="1:14" ht="12.75" hidden="1">
      <c r="A112" s="15" t="s">
        <v>107</v>
      </c>
      <c r="B112" s="12" t="s">
        <v>136</v>
      </c>
      <c r="C112" s="16" t="s">
        <v>100</v>
      </c>
      <c r="D112" s="17" t="s">
        <v>23</v>
      </c>
      <c r="E112" s="16" t="s">
        <v>105</v>
      </c>
      <c r="F112" s="16" t="s">
        <v>26</v>
      </c>
      <c r="G112" s="16" t="s">
        <v>56</v>
      </c>
      <c r="H112" s="36">
        <f>SUM(H113)</f>
        <v>0</v>
      </c>
      <c r="I112" s="70">
        <f>SUM(I113)</f>
        <v>246.3</v>
      </c>
      <c r="J112" s="36">
        <f>SUM(J113)</f>
        <v>0</v>
      </c>
      <c r="K112" s="70"/>
      <c r="L112" s="47"/>
      <c r="M112" s="47"/>
      <c r="N112" s="70"/>
    </row>
    <row r="113" spans="1:16" ht="16.5" customHeight="1">
      <c r="A113" s="18" t="s">
        <v>99</v>
      </c>
      <c r="B113" s="10" t="s">
        <v>136</v>
      </c>
      <c r="C113" s="10" t="s">
        <v>100</v>
      </c>
      <c r="D113" s="11" t="s">
        <v>16</v>
      </c>
      <c r="E113" s="10" t="s">
        <v>186</v>
      </c>
      <c r="F113" s="10" t="s">
        <v>15</v>
      </c>
      <c r="G113" s="10" t="s">
        <v>108</v>
      </c>
      <c r="H113" s="35"/>
      <c r="I113" s="69">
        <v>246.3</v>
      </c>
      <c r="J113" s="35"/>
      <c r="K113" s="69">
        <v>246.3</v>
      </c>
      <c r="L113" s="46"/>
      <c r="M113" s="46">
        <v>246.3</v>
      </c>
      <c r="N113" s="69">
        <v>246.3</v>
      </c>
      <c r="P113" s="78">
        <v>246.3</v>
      </c>
    </row>
    <row r="114" spans="1:14" ht="18" customHeight="1">
      <c r="A114" s="15" t="s">
        <v>210</v>
      </c>
      <c r="B114" s="12" t="s">
        <v>136</v>
      </c>
      <c r="C114" s="16" t="s">
        <v>100</v>
      </c>
      <c r="D114" s="17" t="s">
        <v>23</v>
      </c>
      <c r="E114" s="16" t="s">
        <v>191</v>
      </c>
      <c r="F114" s="16" t="s">
        <v>15</v>
      </c>
      <c r="G114" s="16" t="s">
        <v>67</v>
      </c>
      <c r="H114" s="36">
        <f>SUM(H115+H118)</f>
        <v>0</v>
      </c>
      <c r="I114" s="70">
        <v>0</v>
      </c>
      <c r="J114" s="36">
        <f>SUM(J115+J118)</f>
        <v>0</v>
      </c>
      <c r="K114" s="70">
        <v>0</v>
      </c>
      <c r="L114" s="47"/>
      <c r="M114" s="47"/>
      <c r="N114" s="70">
        <v>0</v>
      </c>
    </row>
    <row r="115" spans="1:14" ht="24" customHeight="1">
      <c r="A115" s="56" t="s">
        <v>209</v>
      </c>
      <c r="B115" s="12" t="s">
        <v>136</v>
      </c>
      <c r="C115" s="16" t="s">
        <v>100</v>
      </c>
      <c r="D115" s="17" t="s">
        <v>23</v>
      </c>
      <c r="E115" s="16" t="s">
        <v>191</v>
      </c>
      <c r="F115" s="16" t="s">
        <v>192</v>
      </c>
      <c r="G115" s="16" t="s">
        <v>69</v>
      </c>
      <c r="H115" s="36">
        <f>H116+H117</f>
        <v>0</v>
      </c>
      <c r="I115" s="70">
        <v>0</v>
      </c>
      <c r="J115" s="36">
        <f>J116+J117</f>
        <v>0</v>
      </c>
      <c r="K115" s="70"/>
      <c r="L115" s="47"/>
      <c r="M115" s="47"/>
      <c r="N115" s="70"/>
    </row>
    <row r="116" spans="1:16" ht="11.25" customHeight="1">
      <c r="A116" s="15" t="s">
        <v>211</v>
      </c>
      <c r="B116" s="12" t="s">
        <v>136</v>
      </c>
      <c r="C116" s="16" t="s">
        <v>100</v>
      </c>
      <c r="D116" s="17" t="s">
        <v>92</v>
      </c>
      <c r="E116" s="16" t="s">
        <v>191</v>
      </c>
      <c r="F116" s="16" t="s">
        <v>15</v>
      </c>
      <c r="G116" s="16" t="s">
        <v>71</v>
      </c>
      <c r="H116" s="36"/>
      <c r="I116" s="70">
        <v>246.3</v>
      </c>
      <c r="J116" s="36"/>
      <c r="K116" s="70">
        <v>246.3</v>
      </c>
      <c r="L116" s="47"/>
      <c r="M116" s="47">
        <v>246.3</v>
      </c>
      <c r="N116" s="70">
        <v>246.3</v>
      </c>
      <c r="P116" s="78">
        <v>246.3</v>
      </c>
    </row>
    <row r="117" spans="1:14" ht="17.25" customHeight="1" hidden="1">
      <c r="A117" s="15" t="s">
        <v>72</v>
      </c>
      <c r="B117" s="12" t="s">
        <v>136</v>
      </c>
      <c r="C117" s="16" t="s">
        <v>100</v>
      </c>
      <c r="D117" s="17" t="s">
        <v>23</v>
      </c>
      <c r="E117" s="16" t="s">
        <v>105</v>
      </c>
      <c r="F117" s="16" t="s">
        <v>26</v>
      </c>
      <c r="G117" s="16" t="s">
        <v>73</v>
      </c>
      <c r="H117" s="36"/>
      <c r="I117" s="70"/>
      <c r="J117" s="36"/>
      <c r="K117" s="70"/>
      <c r="L117" s="47"/>
      <c r="M117" s="47"/>
      <c r="N117" s="70"/>
    </row>
    <row r="118" spans="1:14" ht="24" customHeight="1">
      <c r="A118" s="56" t="s">
        <v>209</v>
      </c>
      <c r="B118" s="12" t="s">
        <v>136</v>
      </c>
      <c r="C118" s="16" t="s">
        <v>100</v>
      </c>
      <c r="D118" s="17" t="s">
        <v>92</v>
      </c>
      <c r="E118" s="16" t="s">
        <v>191</v>
      </c>
      <c r="F118" s="16" t="s">
        <v>192</v>
      </c>
      <c r="G118" s="16" t="s">
        <v>75</v>
      </c>
      <c r="H118" s="36"/>
      <c r="I118" s="70">
        <v>0</v>
      </c>
      <c r="J118" s="36"/>
      <c r="K118" s="70">
        <v>0</v>
      </c>
      <c r="L118" s="47"/>
      <c r="M118" s="47"/>
      <c r="N118" s="70">
        <v>0</v>
      </c>
    </row>
    <row r="119" spans="1:16" ht="21.75" customHeight="1">
      <c r="A119" s="18" t="s">
        <v>212</v>
      </c>
      <c r="B119" s="10" t="s">
        <v>136</v>
      </c>
      <c r="C119" s="10" t="s">
        <v>214</v>
      </c>
      <c r="D119" s="11" t="s">
        <v>100</v>
      </c>
      <c r="E119" s="10" t="s">
        <v>186</v>
      </c>
      <c r="F119" s="10" t="s">
        <v>15</v>
      </c>
      <c r="G119" s="10" t="s">
        <v>77</v>
      </c>
      <c r="H119" s="35"/>
      <c r="I119" s="69">
        <v>50</v>
      </c>
      <c r="J119" s="46">
        <f>J120</f>
        <v>0</v>
      </c>
      <c r="K119" s="69">
        <f>K120</f>
        <v>50</v>
      </c>
      <c r="L119" s="49">
        <f aca="true" t="shared" si="10" ref="L119:L131">SUM(K119*2.5/100)</f>
        <v>1.25</v>
      </c>
      <c r="M119" s="49">
        <v>48.7</v>
      </c>
      <c r="N119" s="69">
        <v>50</v>
      </c>
      <c r="O119" s="49">
        <f aca="true" t="shared" si="11" ref="O119:O131">SUM(N119*5/100)</f>
        <v>2.5</v>
      </c>
      <c r="P119" s="49">
        <f aca="true" t="shared" si="12" ref="P119:P131">SUM(N119-O119)</f>
        <v>47.5</v>
      </c>
    </row>
    <row r="120" spans="1:16" ht="24" customHeight="1">
      <c r="A120" s="15" t="s">
        <v>213</v>
      </c>
      <c r="B120" s="12" t="s">
        <v>136</v>
      </c>
      <c r="C120" s="16" t="s">
        <v>214</v>
      </c>
      <c r="D120" s="17" t="s">
        <v>100</v>
      </c>
      <c r="E120" s="16" t="s">
        <v>191</v>
      </c>
      <c r="F120" s="16" t="s">
        <v>15</v>
      </c>
      <c r="G120" s="16" t="s">
        <v>79</v>
      </c>
      <c r="H120" s="36"/>
      <c r="I120" s="70">
        <v>50</v>
      </c>
      <c r="J120" s="47">
        <f>J121</f>
        <v>0</v>
      </c>
      <c r="K120" s="70">
        <f>K121</f>
        <v>50</v>
      </c>
      <c r="L120" s="49">
        <f t="shared" si="10"/>
        <v>1.25</v>
      </c>
      <c r="M120" s="49">
        <v>48.7</v>
      </c>
      <c r="N120" s="70">
        <f>N121</f>
        <v>50</v>
      </c>
      <c r="O120" s="49">
        <f t="shared" si="11"/>
        <v>2.5</v>
      </c>
      <c r="P120" s="49">
        <f t="shared" si="12"/>
        <v>47.5</v>
      </c>
    </row>
    <row r="121" spans="1:16" ht="29.25" customHeight="1">
      <c r="A121" s="56" t="s">
        <v>209</v>
      </c>
      <c r="B121" s="12" t="s">
        <v>136</v>
      </c>
      <c r="C121" s="16" t="s">
        <v>214</v>
      </c>
      <c r="D121" s="17" t="s">
        <v>100</v>
      </c>
      <c r="E121" s="16" t="s">
        <v>191</v>
      </c>
      <c r="F121" s="16" t="s">
        <v>192</v>
      </c>
      <c r="G121" s="16" t="s">
        <v>80</v>
      </c>
      <c r="H121" s="36"/>
      <c r="I121" s="70">
        <v>50</v>
      </c>
      <c r="J121" s="36"/>
      <c r="K121" s="70">
        <v>50</v>
      </c>
      <c r="L121" s="49">
        <f t="shared" si="10"/>
        <v>1.25</v>
      </c>
      <c r="M121" s="49">
        <v>48.7</v>
      </c>
      <c r="N121" s="70">
        <v>50</v>
      </c>
      <c r="O121" s="49">
        <f t="shared" si="11"/>
        <v>2.5</v>
      </c>
      <c r="P121" s="49">
        <f t="shared" si="12"/>
        <v>47.5</v>
      </c>
    </row>
    <row r="122" spans="1:16" ht="15.75" customHeight="1" hidden="1">
      <c r="A122" s="22" t="s">
        <v>109</v>
      </c>
      <c r="B122" s="10" t="s">
        <v>136</v>
      </c>
      <c r="C122" s="10" t="s">
        <v>110</v>
      </c>
      <c r="D122" s="11" t="s">
        <v>92</v>
      </c>
      <c r="E122" s="10" t="s">
        <v>111</v>
      </c>
      <c r="F122" s="10" t="s">
        <v>112</v>
      </c>
      <c r="G122" s="10" t="s">
        <v>113</v>
      </c>
      <c r="H122" s="36"/>
      <c r="I122" s="70"/>
      <c r="J122" s="36"/>
      <c r="K122" s="70"/>
      <c r="L122" s="49">
        <f t="shared" si="10"/>
        <v>0</v>
      </c>
      <c r="M122" s="49">
        <f>SUM(K122-L122)</f>
        <v>0</v>
      </c>
      <c r="N122" s="70"/>
      <c r="O122" s="49">
        <f t="shared" si="11"/>
        <v>0</v>
      </c>
      <c r="P122" s="49">
        <f t="shared" si="12"/>
        <v>0</v>
      </c>
    </row>
    <row r="123" spans="1:16" ht="12.75">
      <c r="A123" s="5" t="s">
        <v>114</v>
      </c>
      <c r="B123" s="10" t="s">
        <v>136</v>
      </c>
      <c r="C123" s="10" t="s">
        <v>115</v>
      </c>
      <c r="D123" s="11" t="s">
        <v>16</v>
      </c>
      <c r="E123" s="10" t="s">
        <v>186</v>
      </c>
      <c r="F123" s="10" t="s">
        <v>15</v>
      </c>
      <c r="G123" s="10" t="s">
        <v>15</v>
      </c>
      <c r="H123" s="35">
        <f>H124</f>
        <v>2445.1</v>
      </c>
      <c r="I123" s="69">
        <v>2250.5</v>
      </c>
      <c r="J123" s="46">
        <f>J124</f>
        <v>2445.1</v>
      </c>
      <c r="K123" s="69">
        <f>K124</f>
        <v>2700</v>
      </c>
      <c r="L123" s="49">
        <f t="shared" si="10"/>
        <v>67.5</v>
      </c>
      <c r="M123" s="49">
        <f>SUM(K123-L123)</f>
        <v>2632.5</v>
      </c>
      <c r="N123" s="69">
        <f>N124</f>
        <v>2462.1</v>
      </c>
      <c r="O123" s="49">
        <f t="shared" si="11"/>
        <v>123.105</v>
      </c>
      <c r="P123" s="49">
        <f t="shared" si="12"/>
        <v>2338.995</v>
      </c>
    </row>
    <row r="124" spans="1:16" ht="12.75">
      <c r="A124" s="5" t="s">
        <v>116</v>
      </c>
      <c r="B124" s="10" t="s">
        <v>136</v>
      </c>
      <c r="C124" s="10" t="s">
        <v>115</v>
      </c>
      <c r="D124" s="11" t="s">
        <v>18</v>
      </c>
      <c r="E124" s="10" t="s">
        <v>186</v>
      </c>
      <c r="F124" s="10" t="s">
        <v>15</v>
      </c>
      <c r="G124" s="10" t="s">
        <v>15</v>
      </c>
      <c r="H124" s="35">
        <f>H126</f>
        <v>2445.1</v>
      </c>
      <c r="I124" s="69">
        <v>2250.5</v>
      </c>
      <c r="J124" s="46">
        <f>J126</f>
        <v>2445.1</v>
      </c>
      <c r="K124" s="69">
        <f>K126</f>
        <v>2700</v>
      </c>
      <c r="L124" s="49">
        <f t="shared" si="10"/>
        <v>67.5</v>
      </c>
      <c r="M124" s="49">
        <f>SUM(K124-L124)</f>
        <v>2632.5</v>
      </c>
      <c r="N124" s="69">
        <f>N126</f>
        <v>2462.1</v>
      </c>
      <c r="O124" s="49">
        <f t="shared" si="11"/>
        <v>123.105</v>
      </c>
      <c r="P124" s="49">
        <f t="shared" si="12"/>
        <v>2338.995</v>
      </c>
    </row>
    <row r="125" spans="1:15" ht="12.75">
      <c r="A125" s="19" t="s">
        <v>117</v>
      </c>
      <c r="B125" s="10"/>
      <c r="C125" s="10"/>
      <c r="D125" s="11"/>
      <c r="E125" s="10"/>
      <c r="F125" s="10"/>
      <c r="G125" s="10"/>
      <c r="H125" s="36"/>
      <c r="I125" s="70"/>
      <c r="J125" s="36"/>
      <c r="K125" s="70"/>
      <c r="L125" s="49">
        <f t="shared" si="10"/>
        <v>0</v>
      </c>
      <c r="M125" s="47"/>
      <c r="N125" s="70"/>
      <c r="O125" s="49">
        <f t="shared" si="11"/>
        <v>0</v>
      </c>
    </row>
    <row r="126" spans="1:16" ht="12.75">
      <c r="A126" s="19" t="s">
        <v>118</v>
      </c>
      <c r="B126" s="12" t="s">
        <v>136</v>
      </c>
      <c r="C126" s="12" t="s">
        <v>115</v>
      </c>
      <c r="D126" s="13" t="s">
        <v>18</v>
      </c>
      <c r="E126" s="12" t="s">
        <v>201</v>
      </c>
      <c r="F126" s="12" t="s">
        <v>202</v>
      </c>
      <c r="G126" s="12" t="s">
        <v>15</v>
      </c>
      <c r="H126" s="36">
        <f>H127</f>
        <v>2445.1</v>
      </c>
      <c r="I126" s="70">
        <v>2250.5</v>
      </c>
      <c r="J126" s="47">
        <f>J127</f>
        <v>2445.1</v>
      </c>
      <c r="K126" s="70">
        <f>K127</f>
        <v>2700</v>
      </c>
      <c r="L126" s="49">
        <f t="shared" si="10"/>
        <v>67.5</v>
      </c>
      <c r="M126" s="49">
        <f aca="true" t="shared" si="13" ref="M126:M131">SUM(K126-L126)</f>
        <v>2632.5</v>
      </c>
      <c r="N126" s="70">
        <f>N127</f>
        <v>2462.1</v>
      </c>
      <c r="O126" s="49">
        <f t="shared" si="11"/>
        <v>123.105</v>
      </c>
      <c r="P126" s="49">
        <f t="shared" si="12"/>
        <v>2338.995</v>
      </c>
    </row>
    <row r="127" spans="1:16" ht="12.75">
      <c r="A127" s="19" t="s">
        <v>119</v>
      </c>
      <c r="B127" s="12" t="s">
        <v>136</v>
      </c>
      <c r="C127" s="12" t="s">
        <v>115</v>
      </c>
      <c r="D127" s="13" t="s">
        <v>18</v>
      </c>
      <c r="E127" s="12" t="s">
        <v>201</v>
      </c>
      <c r="F127" s="12" t="s">
        <v>202</v>
      </c>
      <c r="G127" s="12" t="s">
        <v>15</v>
      </c>
      <c r="H127" s="36">
        <f>H128</f>
        <v>2445.1</v>
      </c>
      <c r="I127" s="70">
        <v>2250.5</v>
      </c>
      <c r="J127" s="47">
        <f>J128</f>
        <v>2445.1</v>
      </c>
      <c r="K127" s="70">
        <f>K128</f>
        <v>2700</v>
      </c>
      <c r="L127" s="49">
        <f t="shared" si="10"/>
        <v>67.5</v>
      </c>
      <c r="M127" s="49">
        <f t="shared" si="13"/>
        <v>2632.5</v>
      </c>
      <c r="N127" s="70">
        <f>N128</f>
        <v>2462.1</v>
      </c>
      <c r="O127" s="49">
        <f t="shared" si="11"/>
        <v>123.105</v>
      </c>
      <c r="P127" s="49">
        <f t="shared" si="12"/>
        <v>2338.995</v>
      </c>
    </row>
    <row r="128" spans="1:16" ht="12.75">
      <c r="A128" s="19" t="s">
        <v>120</v>
      </c>
      <c r="B128" s="12" t="s">
        <v>136</v>
      </c>
      <c r="C128" s="12" t="s">
        <v>115</v>
      </c>
      <c r="D128" s="13" t="s">
        <v>18</v>
      </c>
      <c r="E128" s="12" t="s">
        <v>201</v>
      </c>
      <c r="F128" s="12" t="s">
        <v>202</v>
      </c>
      <c r="G128" s="12" t="s">
        <v>15</v>
      </c>
      <c r="H128" s="36">
        <f>H129+H154+H178</f>
        <v>2445.1</v>
      </c>
      <c r="I128" s="70">
        <v>2250.5</v>
      </c>
      <c r="J128" s="47">
        <f>J129+J154+J178</f>
        <v>2445.1</v>
      </c>
      <c r="K128" s="70">
        <v>2700</v>
      </c>
      <c r="L128" s="49">
        <f t="shared" si="10"/>
        <v>67.5</v>
      </c>
      <c r="M128" s="49">
        <f t="shared" si="13"/>
        <v>2632.5</v>
      </c>
      <c r="N128" s="70">
        <f>N129+N154+N178</f>
        <v>2462.1</v>
      </c>
      <c r="O128" s="49">
        <f t="shared" si="11"/>
        <v>123.105</v>
      </c>
      <c r="P128" s="49">
        <f t="shared" si="12"/>
        <v>2338.995</v>
      </c>
    </row>
    <row r="129" spans="1:16" ht="12.75">
      <c r="A129" s="5" t="s">
        <v>137</v>
      </c>
      <c r="B129" s="10" t="s">
        <v>136</v>
      </c>
      <c r="C129" s="10" t="s">
        <v>115</v>
      </c>
      <c r="D129" s="11" t="s">
        <v>18</v>
      </c>
      <c r="E129" s="12" t="s">
        <v>201</v>
      </c>
      <c r="F129" s="12" t="s">
        <v>202</v>
      </c>
      <c r="G129" s="10" t="s">
        <v>15</v>
      </c>
      <c r="H129" s="35">
        <f>SUM(H130+H144+H136+H143)</f>
        <v>1502.6</v>
      </c>
      <c r="I129" s="69">
        <f>I130</f>
        <v>1693</v>
      </c>
      <c r="J129" s="46">
        <f>J130</f>
        <v>1502.6</v>
      </c>
      <c r="K129" s="69">
        <f>K130</f>
        <v>1685</v>
      </c>
      <c r="L129" s="49">
        <f t="shared" si="10"/>
        <v>42.125</v>
      </c>
      <c r="M129" s="49">
        <f t="shared" si="13"/>
        <v>1642.875</v>
      </c>
      <c r="N129" s="69">
        <f>N130</f>
        <v>1447.1</v>
      </c>
      <c r="O129" s="49">
        <f t="shared" si="11"/>
        <v>72.355</v>
      </c>
      <c r="P129" s="49">
        <f t="shared" si="12"/>
        <v>1374.745</v>
      </c>
    </row>
    <row r="130" spans="1:16" ht="12.75">
      <c r="A130" s="15" t="s">
        <v>27</v>
      </c>
      <c r="B130" s="16" t="s">
        <v>136</v>
      </c>
      <c r="C130" s="16" t="s">
        <v>115</v>
      </c>
      <c r="D130" s="17" t="s">
        <v>18</v>
      </c>
      <c r="E130" s="12" t="s">
        <v>201</v>
      </c>
      <c r="F130" s="12" t="s">
        <v>202</v>
      </c>
      <c r="G130" s="16" t="s">
        <v>28</v>
      </c>
      <c r="H130" s="36">
        <f>SUM(H131+H132+H135)</f>
        <v>1502.6</v>
      </c>
      <c r="I130" s="70">
        <v>1693</v>
      </c>
      <c r="J130" s="47">
        <f>SUM(J131+J132+J135)</f>
        <v>1502.6</v>
      </c>
      <c r="K130" s="70">
        <v>1685</v>
      </c>
      <c r="L130" s="49">
        <f t="shared" si="10"/>
        <v>42.125</v>
      </c>
      <c r="M130" s="49">
        <f t="shared" si="13"/>
        <v>1642.875</v>
      </c>
      <c r="N130" s="70">
        <v>1447.1</v>
      </c>
      <c r="O130" s="49">
        <f t="shared" si="11"/>
        <v>72.355</v>
      </c>
      <c r="P130" s="49">
        <f t="shared" si="12"/>
        <v>1374.745</v>
      </c>
    </row>
    <row r="131" spans="1:16" ht="12.75">
      <c r="A131" s="15" t="s">
        <v>29</v>
      </c>
      <c r="B131" s="16" t="s">
        <v>136</v>
      </c>
      <c r="C131" s="16" t="s">
        <v>115</v>
      </c>
      <c r="D131" s="17" t="s">
        <v>18</v>
      </c>
      <c r="E131" s="12" t="s">
        <v>201</v>
      </c>
      <c r="F131" s="12" t="s">
        <v>202</v>
      </c>
      <c r="G131" s="16" t="s">
        <v>30</v>
      </c>
      <c r="H131" s="36" t="s">
        <v>155</v>
      </c>
      <c r="I131" s="70">
        <v>1300</v>
      </c>
      <c r="J131" s="36" t="s">
        <v>155</v>
      </c>
      <c r="K131" s="70">
        <v>1295</v>
      </c>
      <c r="L131" s="49">
        <f t="shared" si="10"/>
        <v>32.375</v>
      </c>
      <c r="M131" s="49">
        <f t="shared" si="13"/>
        <v>1262.625</v>
      </c>
      <c r="N131" s="70">
        <v>1083.9</v>
      </c>
      <c r="O131" s="49">
        <f t="shared" si="11"/>
        <v>54.195</v>
      </c>
      <c r="P131" s="49">
        <f t="shared" si="12"/>
        <v>1029.7050000000002</v>
      </c>
    </row>
    <row r="132" spans="1:14" ht="12.75">
      <c r="A132" s="15" t="s">
        <v>41</v>
      </c>
      <c r="B132" s="16" t="s">
        <v>136</v>
      </c>
      <c r="C132" s="16" t="s">
        <v>115</v>
      </c>
      <c r="D132" s="17" t="s">
        <v>18</v>
      </c>
      <c r="E132" s="12" t="s">
        <v>201</v>
      </c>
      <c r="F132" s="12" t="s">
        <v>202</v>
      </c>
      <c r="G132" s="16" t="s">
        <v>42</v>
      </c>
      <c r="H132" s="36"/>
      <c r="I132" s="70"/>
      <c r="J132" s="36"/>
      <c r="K132" s="70"/>
      <c r="L132" s="47"/>
      <c r="M132" s="47"/>
      <c r="N132" s="70"/>
    </row>
    <row r="133" spans="1:14" ht="12.75">
      <c r="A133" s="15" t="s">
        <v>121</v>
      </c>
      <c r="B133" s="16" t="s">
        <v>136</v>
      </c>
      <c r="C133" s="16" t="s">
        <v>115</v>
      </c>
      <c r="D133" s="17" t="s">
        <v>18</v>
      </c>
      <c r="E133" s="12" t="s">
        <v>201</v>
      </c>
      <c r="F133" s="12" t="s">
        <v>202</v>
      </c>
      <c r="G133" s="16" t="s">
        <v>122</v>
      </c>
      <c r="H133" s="36"/>
      <c r="I133" s="70"/>
      <c r="J133" s="36"/>
      <c r="K133" s="70"/>
      <c r="L133" s="47"/>
      <c r="M133" s="47"/>
      <c r="N133" s="70"/>
    </row>
    <row r="134" spans="1:14" ht="12.75">
      <c r="A134" s="15" t="s">
        <v>123</v>
      </c>
      <c r="B134" s="16" t="s">
        <v>136</v>
      </c>
      <c r="C134" s="16" t="s">
        <v>115</v>
      </c>
      <c r="D134" s="17" t="s">
        <v>18</v>
      </c>
      <c r="E134" s="12" t="s">
        <v>201</v>
      </c>
      <c r="F134" s="12" t="s">
        <v>202</v>
      </c>
      <c r="G134" s="16" t="s">
        <v>124</v>
      </c>
      <c r="H134" s="36"/>
      <c r="I134" s="70"/>
      <c r="J134" s="36"/>
      <c r="K134" s="70"/>
      <c r="L134" s="47"/>
      <c r="M134" s="47"/>
      <c r="N134" s="70"/>
    </row>
    <row r="135" spans="1:16" ht="12.75">
      <c r="A135" s="15" t="s">
        <v>31</v>
      </c>
      <c r="B135" s="16" t="s">
        <v>136</v>
      </c>
      <c r="C135" s="16" t="s">
        <v>115</v>
      </c>
      <c r="D135" s="17" t="s">
        <v>18</v>
      </c>
      <c r="E135" s="12" t="s">
        <v>201</v>
      </c>
      <c r="F135" s="12" t="s">
        <v>202</v>
      </c>
      <c r="G135" s="16" t="s">
        <v>32</v>
      </c>
      <c r="H135" s="36" t="s">
        <v>156</v>
      </c>
      <c r="I135" s="70">
        <v>393</v>
      </c>
      <c r="J135" s="36" t="s">
        <v>156</v>
      </c>
      <c r="K135" s="70">
        <v>390</v>
      </c>
      <c r="L135" s="49">
        <f>SUM(K135*2.5/100)</f>
        <v>9.75</v>
      </c>
      <c r="M135" s="49">
        <v>380.2</v>
      </c>
      <c r="N135" s="70">
        <v>363.2</v>
      </c>
      <c r="O135" s="49">
        <f>SUM(N135*5/100)</f>
        <v>18.16</v>
      </c>
      <c r="P135" s="49">
        <f>SUM(N135-O135)</f>
        <v>345.03999999999996</v>
      </c>
    </row>
    <row r="136" spans="1:14" ht="12.75">
      <c r="A136" s="15" t="s">
        <v>45</v>
      </c>
      <c r="B136" s="16" t="s">
        <v>136</v>
      </c>
      <c r="C136" s="16" t="s">
        <v>115</v>
      </c>
      <c r="D136" s="17" t="s">
        <v>18</v>
      </c>
      <c r="E136" s="12" t="s">
        <v>201</v>
      </c>
      <c r="F136" s="12" t="s">
        <v>202</v>
      </c>
      <c r="G136" s="16" t="s">
        <v>46</v>
      </c>
      <c r="H136" s="36"/>
      <c r="I136" s="70"/>
      <c r="J136" s="36"/>
      <c r="K136" s="70"/>
      <c r="L136" s="47"/>
      <c r="M136" s="47"/>
      <c r="N136" s="70"/>
    </row>
    <row r="137" spans="1:14" ht="12.75">
      <c r="A137" s="15" t="s">
        <v>47</v>
      </c>
      <c r="B137" s="16" t="s">
        <v>136</v>
      </c>
      <c r="C137" s="16" t="s">
        <v>115</v>
      </c>
      <c r="D137" s="17" t="s">
        <v>18</v>
      </c>
      <c r="E137" s="12" t="s">
        <v>201</v>
      </c>
      <c r="F137" s="12" t="s">
        <v>202</v>
      </c>
      <c r="G137" s="16" t="s">
        <v>48</v>
      </c>
      <c r="H137" s="36"/>
      <c r="I137" s="70"/>
      <c r="J137" s="36"/>
      <c r="K137" s="70"/>
      <c r="L137" s="47"/>
      <c r="M137" s="47"/>
      <c r="N137" s="70"/>
    </row>
    <row r="138" spans="1:14" ht="12.75">
      <c r="A138" s="15" t="s">
        <v>49</v>
      </c>
      <c r="B138" s="16" t="s">
        <v>136</v>
      </c>
      <c r="C138" s="16" t="s">
        <v>115</v>
      </c>
      <c r="D138" s="17" t="s">
        <v>18</v>
      </c>
      <c r="E138" s="12" t="s">
        <v>201</v>
      </c>
      <c r="F138" s="12" t="s">
        <v>202</v>
      </c>
      <c r="G138" s="16" t="s">
        <v>50</v>
      </c>
      <c r="H138" s="36"/>
      <c r="I138" s="70"/>
      <c r="J138" s="36"/>
      <c r="K138" s="70"/>
      <c r="L138" s="47"/>
      <c r="M138" s="47"/>
      <c r="N138" s="70"/>
    </row>
    <row r="139" spans="1:14" ht="12.75">
      <c r="A139" s="15" t="s">
        <v>95</v>
      </c>
      <c r="B139" s="16" t="s">
        <v>136</v>
      </c>
      <c r="C139" s="16" t="s">
        <v>115</v>
      </c>
      <c r="D139" s="17" t="s">
        <v>18</v>
      </c>
      <c r="E139" s="12" t="s">
        <v>201</v>
      </c>
      <c r="F139" s="12" t="s">
        <v>202</v>
      </c>
      <c r="G139" s="16" t="s">
        <v>96</v>
      </c>
      <c r="H139" s="36"/>
      <c r="I139" s="70"/>
      <c r="J139" s="36"/>
      <c r="K139" s="70"/>
      <c r="L139" s="47"/>
      <c r="M139" s="47"/>
      <c r="N139" s="70"/>
    </row>
    <row r="140" spans="1:14" ht="12.75">
      <c r="A140" s="15" t="s">
        <v>51</v>
      </c>
      <c r="B140" s="16" t="s">
        <v>136</v>
      </c>
      <c r="C140" s="16" t="s">
        <v>115</v>
      </c>
      <c r="D140" s="17" t="s">
        <v>18</v>
      </c>
      <c r="E140" s="12" t="s">
        <v>201</v>
      </c>
      <c r="F140" s="12" t="s">
        <v>202</v>
      </c>
      <c r="G140" s="16" t="s">
        <v>52</v>
      </c>
      <c r="H140" s="36"/>
      <c r="I140" s="70"/>
      <c r="J140" s="36"/>
      <c r="K140" s="70"/>
      <c r="L140" s="47"/>
      <c r="M140" s="47"/>
      <c r="N140" s="70"/>
    </row>
    <row r="141" spans="1:14" ht="12.75">
      <c r="A141" s="15" t="s">
        <v>53</v>
      </c>
      <c r="B141" s="16" t="s">
        <v>136</v>
      </c>
      <c r="C141" s="16" t="s">
        <v>115</v>
      </c>
      <c r="D141" s="17" t="s">
        <v>18</v>
      </c>
      <c r="E141" s="12" t="s">
        <v>201</v>
      </c>
      <c r="F141" s="12" t="s">
        <v>202</v>
      </c>
      <c r="G141" s="16" t="s">
        <v>106</v>
      </c>
      <c r="H141" s="36"/>
      <c r="I141" s="70"/>
      <c r="J141" s="36"/>
      <c r="K141" s="70"/>
      <c r="L141" s="47"/>
      <c r="M141" s="47"/>
      <c r="N141" s="70"/>
    </row>
    <row r="142" spans="1:14" ht="12.75">
      <c r="A142" s="15" t="s">
        <v>59</v>
      </c>
      <c r="B142" s="16" t="s">
        <v>136</v>
      </c>
      <c r="C142" s="16" t="s">
        <v>115</v>
      </c>
      <c r="D142" s="17" t="s">
        <v>18</v>
      </c>
      <c r="E142" s="12" t="s">
        <v>201</v>
      </c>
      <c r="F142" s="12" t="s">
        <v>202</v>
      </c>
      <c r="G142" s="16" t="s">
        <v>60</v>
      </c>
      <c r="H142" s="36"/>
      <c r="I142" s="70"/>
      <c r="J142" s="36"/>
      <c r="K142" s="70"/>
      <c r="L142" s="47"/>
      <c r="M142" s="47"/>
      <c r="N142" s="70"/>
    </row>
    <row r="143" spans="1:14" ht="12.75">
      <c r="A143" s="15" t="s">
        <v>125</v>
      </c>
      <c r="B143" s="16" t="s">
        <v>136</v>
      </c>
      <c r="C143" s="16" t="s">
        <v>115</v>
      </c>
      <c r="D143" s="17" t="s">
        <v>18</v>
      </c>
      <c r="E143" s="12" t="s">
        <v>201</v>
      </c>
      <c r="F143" s="12" t="s">
        <v>202</v>
      </c>
      <c r="G143" s="16" t="s">
        <v>65</v>
      </c>
      <c r="H143" s="36"/>
      <c r="I143" s="70"/>
      <c r="J143" s="36"/>
      <c r="K143" s="70"/>
      <c r="L143" s="47"/>
      <c r="M143" s="47"/>
      <c r="N143" s="70"/>
    </row>
    <row r="144" spans="1:14" ht="12.75">
      <c r="A144" s="15" t="s">
        <v>66</v>
      </c>
      <c r="B144" s="16" t="s">
        <v>136</v>
      </c>
      <c r="C144" s="16" t="s">
        <v>115</v>
      </c>
      <c r="D144" s="17" t="s">
        <v>18</v>
      </c>
      <c r="E144" s="12" t="s">
        <v>201</v>
      </c>
      <c r="F144" s="12" t="s">
        <v>202</v>
      </c>
      <c r="G144" s="16" t="s">
        <v>67</v>
      </c>
      <c r="H144" s="36"/>
      <c r="I144" s="70"/>
      <c r="J144" s="36"/>
      <c r="K144" s="70"/>
      <c r="L144" s="47"/>
      <c r="M144" s="47"/>
      <c r="N144" s="70"/>
    </row>
    <row r="145" spans="1:14" ht="12.75">
      <c r="A145" s="15" t="s">
        <v>68</v>
      </c>
      <c r="B145" s="16" t="s">
        <v>136</v>
      </c>
      <c r="C145" s="16" t="s">
        <v>115</v>
      </c>
      <c r="D145" s="17" t="s">
        <v>18</v>
      </c>
      <c r="E145" s="12" t="s">
        <v>201</v>
      </c>
      <c r="F145" s="12" t="s">
        <v>202</v>
      </c>
      <c r="G145" s="16" t="s">
        <v>69</v>
      </c>
      <c r="H145" s="36"/>
      <c r="I145" s="70"/>
      <c r="J145" s="36"/>
      <c r="K145" s="70"/>
      <c r="L145" s="47"/>
      <c r="M145" s="47"/>
      <c r="N145" s="70"/>
    </row>
    <row r="146" spans="1:14" ht="12.75">
      <c r="A146" s="15" t="s">
        <v>70</v>
      </c>
      <c r="B146" s="16" t="s">
        <v>136</v>
      </c>
      <c r="C146" s="16" t="s">
        <v>115</v>
      </c>
      <c r="D146" s="17" t="s">
        <v>18</v>
      </c>
      <c r="E146" s="12" t="s">
        <v>201</v>
      </c>
      <c r="F146" s="12" t="s">
        <v>202</v>
      </c>
      <c r="G146" s="16" t="s">
        <v>71</v>
      </c>
      <c r="H146" s="36"/>
      <c r="I146" s="70"/>
      <c r="J146" s="36"/>
      <c r="K146" s="70"/>
      <c r="L146" s="47"/>
      <c r="M146" s="47"/>
      <c r="N146" s="70"/>
    </row>
    <row r="147" spans="1:14" ht="12.75">
      <c r="A147" s="15" t="s">
        <v>74</v>
      </c>
      <c r="B147" s="16" t="s">
        <v>136</v>
      </c>
      <c r="C147" s="16" t="s">
        <v>115</v>
      </c>
      <c r="D147" s="17" t="s">
        <v>18</v>
      </c>
      <c r="E147" s="12" t="s">
        <v>201</v>
      </c>
      <c r="F147" s="12" t="s">
        <v>202</v>
      </c>
      <c r="G147" s="16" t="s">
        <v>75</v>
      </c>
      <c r="H147" s="36">
        <f>SUM(H148:H153)</f>
        <v>0</v>
      </c>
      <c r="I147" s="70"/>
      <c r="J147" s="36">
        <f>SUM(J148:J153)</f>
        <v>0</v>
      </c>
      <c r="K147" s="70"/>
      <c r="L147" s="47"/>
      <c r="M147" s="47"/>
      <c r="N147" s="70"/>
    </row>
    <row r="148" spans="1:14" ht="12.75">
      <c r="A148" s="15" t="s">
        <v>126</v>
      </c>
      <c r="B148" s="16" t="s">
        <v>136</v>
      </c>
      <c r="C148" s="16" t="s">
        <v>115</v>
      </c>
      <c r="D148" s="17" t="s">
        <v>18</v>
      </c>
      <c r="E148" s="12" t="s">
        <v>201</v>
      </c>
      <c r="F148" s="12" t="s">
        <v>202</v>
      </c>
      <c r="G148" s="16" t="s">
        <v>127</v>
      </c>
      <c r="H148" s="36"/>
      <c r="I148" s="70"/>
      <c r="J148" s="36"/>
      <c r="K148" s="70"/>
      <c r="L148" s="47"/>
      <c r="M148" s="47"/>
      <c r="N148" s="70"/>
    </row>
    <row r="149" spans="1:14" ht="12.75">
      <c r="A149" s="15" t="s">
        <v>128</v>
      </c>
      <c r="B149" s="16" t="s">
        <v>136</v>
      </c>
      <c r="C149" s="16" t="s">
        <v>115</v>
      </c>
      <c r="D149" s="17" t="s">
        <v>18</v>
      </c>
      <c r="E149" s="12" t="s">
        <v>201</v>
      </c>
      <c r="F149" s="12" t="s">
        <v>202</v>
      </c>
      <c r="G149" s="16" t="s">
        <v>129</v>
      </c>
      <c r="H149" s="36"/>
      <c r="I149" s="70"/>
      <c r="J149" s="36"/>
      <c r="K149" s="70"/>
      <c r="L149" s="47"/>
      <c r="M149" s="47"/>
      <c r="N149" s="70"/>
    </row>
    <row r="150" spans="1:14" ht="12.75">
      <c r="A150" s="15" t="s">
        <v>130</v>
      </c>
      <c r="B150" s="16" t="s">
        <v>136</v>
      </c>
      <c r="C150" s="16" t="s">
        <v>115</v>
      </c>
      <c r="D150" s="17" t="s">
        <v>18</v>
      </c>
      <c r="E150" s="12" t="s">
        <v>201</v>
      </c>
      <c r="F150" s="12" t="s">
        <v>202</v>
      </c>
      <c r="G150" s="16" t="s">
        <v>131</v>
      </c>
      <c r="H150" s="36"/>
      <c r="I150" s="70"/>
      <c r="J150" s="36"/>
      <c r="K150" s="70"/>
      <c r="L150" s="47"/>
      <c r="M150" s="47"/>
      <c r="N150" s="70"/>
    </row>
    <row r="151" spans="1:14" ht="12.75">
      <c r="A151" s="15" t="s">
        <v>76</v>
      </c>
      <c r="B151" s="16" t="s">
        <v>136</v>
      </c>
      <c r="C151" s="16" t="s">
        <v>115</v>
      </c>
      <c r="D151" s="17" t="s">
        <v>18</v>
      </c>
      <c r="E151" s="12" t="s">
        <v>201</v>
      </c>
      <c r="F151" s="12" t="s">
        <v>202</v>
      </c>
      <c r="G151" s="16" t="s">
        <v>77</v>
      </c>
      <c r="H151" s="36"/>
      <c r="I151" s="70"/>
      <c r="J151" s="36"/>
      <c r="K151" s="70"/>
      <c r="L151" s="47"/>
      <c r="M151" s="47"/>
      <c r="N151" s="70"/>
    </row>
    <row r="152" spans="1:14" ht="12.75">
      <c r="A152" s="15" t="s">
        <v>78</v>
      </c>
      <c r="B152" s="16" t="s">
        <v>136</v>
      </c>
      <c r="C152" s="16" t="s">
        <v>115</v>
      </c>
      <c r="D152" s="17" t="s">
        <v>18</v>
      </c>
      <c r="E152" s="12" t="s">
        <v>201</v>
      </c>
      <c r="F152" s="12" t="s">
        <v>202</v>
      </c>
      <c r="G152" s="16" t="s">
        <v>79</v>
      </c>
      <c r="H152" s="36"/>
      <c r="I152" s="70"/>
      <c r="J152" s="36"/>
      <c r="K152" s="70"/>
      <c r="L152" s="47"/>
      <c r="M152" s="47"/>
      <c r="N152" s="70"/>
    </row>
    <row r="153" spans="1:14" ht="12.75">
      <c r="A153" s="15" t="s">
        <v>43</v>
      </c>
      <c r="B153" s="16" t="s">
        <v>136</v>
      </c>
      <c r="C153" s="16" t="s">
        <v>115</v>
      </c>
      <c r="D153" s="17" t="s">
        <v>18</v>
      </c>
      <c r="E153" s="12" t="s">
        <v>201</v>
      </c>
      <c r="F153" s="12" t="s">
        <v>202</v>
      </c>
      <c r="G153" s="16" t="s">
        <v>80</v>
      </c>
      <c r="H153" s="36"/>
      <c r="I153" s="70"/>
      <c r="J153" s="36"/>
      <c r="K153" s="70"/>
      <c r="L153" s="47"/>
      <c r="M153" s="47"/>
      <c r="N153" s="70"/>
    </row>
    <row r="154" spans="1:16" ht="12.75">
      <c r="A154" s="5" t="s">
        <v>138</v>
      </c>
      <c r="B154" s="10" t="s">
        <v>136</v>
      </c>
      <c r="C154" s="10" t="s">
        <v>115</v>
      </c>
      <c r="D154" s="11" t="s">
        <v>18</v>
      </c>
      <c r="E154" s="12" t="s">
        <v>201</v>
      </c>
      <c r="F154" s="12" t="s">
        <v>202</v>
      </c>
      <c r="G154" s="10" t="s">
        <v>15</v>
      </c>
      <c r="H154" s="35">
        <f>SUM(H155+H161+H170+H169)</f>
        <v>371.7</v>
      </c>
      <c r="I154" s="69">
        <f>SUM(I155+I161+I170+I169)</f>
        <v>337.5</v>
      </c>
      <c r="J154" s="46">
        <f>SUM(J155+J161+J170+J169)</f>
        <v>371.7</v>
      </c>
      <c r="K154" s="69">
        <f>SUM(K155+K161+K170+K169)</f>
        <v>365</v>
      </c>
      <c r="L154" s="49">
        <f>SUM(K154*2.5/100)</f>
        <v>9.125</v>
      </c>
      <c r="M154" s="49">
        <f>SUM(K154-L154)</f>
        <v>355.875</v>
      </c>
      <c r="N154" s="69">
        <f>SUM(N155+N161+N170+N169)</f>
        <v>365</v>
      </c>
      <c r="O154" s="49">
        <f>SUM(N154*5/100)</f>
        <v>18.25</v>
      </c>
      <c r="P154" s="49">
        <v>346.7</v>
      </c>
    </row>
    <row r="155" spans="1:16" ht="12.75">
      <c r="A155" s="15" t="s">
        <v>27</v>
      </c>
      <c r="B155" s="16" t="s">
        <v>136</v>
      </c>
      <c r="C155" s="16" t="s">
        <v>115</v>
      </c>
      <c r="D155" s="17" t="s">
        <v>18</v>
      </c>
      <c r="E155" s="12" t="s">
        <v>201</v>
      </c>
      <c r="F155" s="12" t="s">
        <v>202</v>
      </c>
      <c r="G155" s="16" t="s">
        <v>28</v>
      </c>
      <c r="H155" s="36">
        <f>SUM(H156+H157+H160)</f>
        <v>371.7</v>
      </c>
      <c r="I155" s="70">
        <f>SUM(I156+I157+I160)</f>
        <v>337.5</v>
      </c>
      <c r="J155" s="47">
        <f>SUM(J156+J157+J160)</f>
        <v>371.7</v>
      </c>
      <c r="K155" s="70">
        <f>SUM(K156+K157+K160)</f>
        <v>365</v>
      </c>
      <c r="L155" s="49">
        <f>SUM(K155*2.5/100)</f>
        <v>9.125</v>
      </c>
      <c r="M155" s="49">
        <f>SUM(K155-L155)</f>
        <v>355.875</v>
      </c>
      <c r="N155" s="70">
        <f>SUM(N156+N157+N160)</f>
        <v>365</v>
      </c>
      <c r="O155" s="49">
        <f>SUM(N155*5/100)</f>
        <v>18.25</v>
      </c>
      <c r="P155" s="49">
        <v>346.7</v>
      </c>
    </row>
    <row r="156" spans="1:16" ht="12.75">
      <c r="A156" s="15" t="s">
        <v>29</v>
      </c>
      <c r="B156" s="16" t="s">
        <v>136</v>
      </c>
      <c r="C156" s="16" t="s">
        <v>115</v>
      </c>
      <c r="D156" s="17" t="s">
        <v>18</v>
      </c>
      <c r="E156" s="12" t="s">
        <v>201</v>
      </c>
      <c r="F156" s="12" t="s">
        <v>202</v>
      </c>
      <c r="G156" s="16" t="s">
        <v>30</v>
      </c>
      <c r="H156" s="36" t="s">
        <v>160</v>
      </c>
      <c r="I156" s="70">
        <v>260</v>
      </c>
      <c r="J156" s="36" t="s">
        <v>160</v>
      </c>
      <c r="K156" s="70">
        <v>280</v>
      </c>
      <c r="L156" s="49">
        <f>SUM(K156*2.5/100)</f>
        <v>7</v>
      </c>
      <c r="M156" s="49">
        <f>SUM(K156-L156)</f>
        <v>273</v>
      </c>
      <c r="N156" s="70">
        <v>280</v>
      </c>
      <c r="O156" s="49">
        <f>SUM(N156*5/100)</f>
        <v>14</v>
      </c>
      <c r="P156" s="49">
        <f>SUM(N156-O156)</f>
        <v>266</v>
      </c>
    </row>
    <row r="157" spans="1:14" ht="12.75">
      <c r="A157" s="15" t="s">
        <v>41</v>
      </c>
      <c r="B157" s="16" t="s">
        <v>136</v>
      </c>
      <c r="C157" s="16" t="s">
        <v>115</v>
      </c>
      <c r="D157" s="17" t="s">
        <v>18</v>
      </c>
      <c r="E157" s="12" t="s">
        <v>201</v>
      </c>
      <c r="F157" s="12" t="s">
        <v>202</v>
      </c>
      <c r="G157" s="16" t="s">
        <v>42</v>
      </c>
      <c r="H157" s="36"/>
      <c r="I157" s="70"/>
      <c r="J157" s="36"/>
      <c r="K157" s="70"/>
      <c r="L157" s="47"/>
      <c r="M157" s="47"/>
      <c r="N157" s="70"/>
    </row>
    <row r="158" spans="1:14" ht="12.75">
      <c r="A158" s="15" t="s">
        <v>121</v>
      </c>
      <c r="B158" s="16" t="s">
        <v>136</v>
      </c>
      <c r="C158" s="16" t="s">
        <v>115</v>
      </c>
      <c r="D158" s="17" t="s">
        <v>18</v>
      </c>
      <c r="E158" s="12" t="s">
        <v>201</v>
      </c>
      <c r="F158" s="12" t="s">
        <v>202</v>
      </c>
      <c r="G158" s="16" t="s">
        <v>122</v>
      </c>
      <c r="H158" s="36"/>
      <c r="I158" s="70"/>
      <c r="J158" s="36"/>
      <c r="K158" s="70"/>
      <c r="L158" s="47"/>
      <c r="M158" s="47"/>
      <c r="N158" s="70"/>
    </row>
    <row r="159" spans="1:14" ht="12.75">
      <c r="A159" s="15" t="s">
        <v>123</v>
      </c>
      <c r="B159" s="16" t="s">
        <v>136</v>
      </c>
      <c r="C159" s="16" t="s">
        <v>115</v>
      </c>
      <c r="D159" s="17" t="s">
        <v>18</v>
      </c>
      <c r="E159" s="12" t="s">
        <v>201</v>
      </c>
      <c r="F159" s="12" t="s">
        <v>202</v>
      </c>
      <c r="G159" s="16" t="s">
        <v>124</v>
      </c>
      <c r="H159" s="36"/>
      <c r="I159" s="70"/>
      <c r="J159" s="36"/>
      <c r="K159" s="70"/>
      <c r="L159" s="47"/>
      <c r="M159" s="47"/>
      <c r="N159" s="70"/>
    </row>
    <row r="160" spans="1:16" ht="12.75">
      <c r="A160" s="15" t="s">
        <v>31</v>
      </c>
      <c r="B160" s="16" t="s">
        <v>136</v>
      </c>
      <c r="C160" s="16" t="s">
        <v>115</v>
      </c>
      <c r="D160" s="17" t="s">
        <v>18</v>
      </c>
      <c r="E160" s="12" t="s">
        <v>201</v>
      </c>
      <c r="F160" s="12" t="s">
        <v>202</v>
      </c>
      <c r="G160" s="16" t="s">
        <v>32</v>
      </c>
      <c r="H160" s="36" t="s">
        <v>161</v>
      </c>
      <c r="I160" s="70">
        <v>77.5</v>
      </c>
      <c r="J160" s="36" t="s">
        <v>161</v>
      </c>
      <c r="K160" s="70">
        <v>85</v>
      </c>
      <c r="L160" s="49">
        <f>SUM(K160*2.5/100)</f>
        <v>2.125</v>
      </c>
      <c r="M160" s="49">
        <f>SUM(K160-L160)</f>
        <v>82.875</v>
      </c>
      <c r="N160" s="70">
        <v>85</v>
      </c>
      <c r="O160" s="49">
        <f>SUM(N160*5/100)</f>
        <v>4.25</v>
      </c>
      <c r="P160" s="49">
        <v>80.7</v>
      </c>
    </row>
    <row r="161" spans="1:14" ht="12.75">
      <c r="A161" s="15" t="s">
        <v>45</v>
      </c>
      <c r="B161" s="16" t="s">
        <v>136</v>
      </c>
      <c r="C161" s="16" t="s">
        <v>115</v>
      </c>
      <c r="D161" s="17" t="s">
        <v>18</v>
      </c>
      <c r="E161" s="12" t="s">
        <v>201</v>
      </c>
      <c r="F161" s="12" t="s">
        <v>202</v>
      </c>
      <c r="G161" s="16" t="s">
        <v>46</v>
      </c>
      <c r="H161" s="36">
        <v>0</v>
      </c>
      <c r="I161" s="70"/>
      <c r="J161" s="36">
        <v>0</v>
      </c>
      <c r="K161" s="70"/>
      <c r="L161" s="47"/>
      <c r="M161" s="47"/>
      <c r="N161" s="70"/>
    </row>
    <row r="162" spans="1:14" ht="12.75">
      <c r="A162" s="15" t="s">
        <v>47</v>
      </c>
      <c r="B162" s="16" t="s">
        <v>136</v>
      </c>
      <c r="C162" s="16" t="s">
        <v>115</v>
      </c>
      <c r="D162" s="17" t="s">
        <v>18</v>
      </c>
      <c r="E162" s="12" t="s">
        <v>201</v>
      </c>
      <c r="F162" s="12" t="s">
        <v>202</v>
      </c>
      <c r="G162" s="16" t="s">
        <v>48</v>
      </c>
      <c r="H162" s="36"/>
      <c r="I162" s="70"/>
      <c r="J162" s="36"/>
      <c r="K162" s="70"/>
      <c r="L162" s="47"/>
      <c r="M162" s="47"/>
      <c r="N162" s="70"/>
    </row>
    <row r="163" spans="1:14" ht="12.75">
      <c r="A163" s="15" t="s">
        <v>49</v>
      </c>
      <c r="B163" s="16" t="s">
        <v>136</v>
      </c>
      <c r="C163" s="16" t="s">
        <v>115</v>
      </c>
      <c r="D163" s="17" t="s">
        <v>18</v>
      </c>
      <c r="E163" s="12" t="s">
        <v>201</v>
      </c>
      <c r="F163" s="12" t="s">
        <v>202</v>
      </c>
      <c r="G163" s="16" t="s">
        <v>50</v>
      </c>
      <c r="H163" s="36"/>
      <c r="I163" s="70"/>
      <c r="J163" s="36"/>
      <c r="K163" s="70"/>
      <c r="L163" s="47"/>
      <c r="M163" s="47"/>
      <c r="N163" s="70"/>
    </row>
    <row r="164" spans="1:14" ht="12.75">
      <c r="A164" s="15" t="s">
        <v>95</v>
      </c>
      <c r="B164" s="16" t="s">
        <v>136</v>
      </c>
      <c r="C164" s="16" t="s">
        <v>115</v>
      </c>
      <c r="D164" s="17" t="s">
        <v>18</v>
      </c>
      <c r="E164" s="12" t="s">
        <v>201</v>
      </c>
      <c r="F164" s="12" t="s">
        <v>202</v>
      </c>
      <c r="G164" s="16" t="s">
        <v>96</v>
      </c>
      <c r="H164" s="36"/>
      <c r="I164" s="70"/>
      <c r="J164" s="36"/>
      <c r="K164" s="70"/>
      <c r="L164" s="47"/>
      <c r="M164" s="47"/>
      <c r="N164" s="70"/>
    </row>
    <row r="165" spans="1:14" ht="12.75">
      <c r="A165" s="15" t="s">
        <v>51</v>
      </c>
      <c r="B165" s="16" t="s">
        <v>136</v>
      </c>
      <c r="C165" s="16" t="s">
        <v>115</v>
      </c>
      <c r="D165" s="17" t="s">
        <v>18</v>
      </c>
      <c r="E165" s="12" t="s">
        <v>201</v>
      </c>
      <c r="F165" s="12" t="s">
        <v>202</v>
      </c>
      <c r="G165" s="16" t="s">
        <v>52</v>
      </c>
      <c r="H165" s="36"/>
      <c r="I165" s="70"/>
      <c r="J165" s="36"/>
      <c r="K165" s="70"/>
      <c r="L165" s="47"/>
      <c r="M165" s="47"/>
      <c r="N165" s="70"/>
    </row>
    <row r="166" spans="1:14" ht="12.75">
      <c r="A166" s="15" t="s">
        <v>53</v>
      </c>
      <c r="B166" s="16" t="s">
        <v>136</v>
      </c>
      <c r="C166" s="16" t="s">
        <v>115</v>
      </c>
      <c r="D166" s="17" t="s">
        <v>18</v>
      </c>
      <c r="E166" s="12" t="s">
        <v>201</v>
      </c>
      <c r="F166" s="12" t="s">
        <v>202</v>
      </c>
      <c r="G166" s="16" t="s">
        <v>106</v>
      </c>
      <c r="H166" s="36"/>
      <c r="I166" s="70"/>
      <c r="J166" s="36"/>
      <c r="K166" s="70"/>
      <c r="L166" s="47"/>
      <c r="M166" s="47"/>
      <c r="N166" s="70"/>
    </row>
    <row r="167" spans="1:14" ht="12.75">
      <c r="A167" s="15" t="s">
        <v>59</v>
      </c>
      <c r="B167" s="16" t="s">
        <v>136</v>
      </c>
      <c r="C167" s="16" t="s">
        <v>115</v>
      </c>
      <c r="D167" s="17" t="s">
        <v>18</v>
      </c>
      <c r="E167" s="12" t="s">
        <v>201</v>
      </c>
      <c r="F167" s="12" t="s">
        <v>202</v>
      </c>
      <c r="G167" s="16" t="s">
        <v>60</v>
      </c>
      <c r="H167" s="36">
        <f>H168</f>
        <v>0</v>
      </c>
      <c r="I167" s="70"/>
      <c r="J167" s="36">
        <f>J168</f>
        <v>0</v>
      </c>
      <c r="K167" s="70"/>
      <c r="L167" s="47"/>
      <c r="M167" s="47"/>
      <c r="N167" s="70"/>
    </row>
    <row r="168" spans="1:14" ht="12.75">
      <c r="A168" s="15" t="s">
        <v>63</v>
      </c>
      <c r="B168" s="16" t="s">
        <v>136</v>
      </c>
      <c r="C168" s="16" t="s">
        <v>115</v>
      </c>
      <c r="D168" s="17" t="s">
        <v>18</v>
      </c>
      <c r="E168" s="12" t="s">
        <v>201</v>
      </c>
      <c r="F168" s="12" t="s">
        <v>202</v>
      </c>
      <c r="G168" s="16" t="s">
        <v>60</v>
      </c>
      <c r="H168" s="36"/>
      <c r="I168" s="70"/>
      <c r="J168" s="36"/>
      <c r="K168" s="70"/>
      <c r="L168" s="47"/>
      <c r="M168" s="47"/>
      <c r="N168" s="70"/>
    </row>
    <row r="169" spans="1:14" ht="12.75">
      <c r="A169" s="15" t="s">
        <v>125</v>
      </c>
      <c r="B169" s="16" t="s">
        <v>136</v>
      </c>
      <c r="C169" s="16" t="s">
        <v>115</v>
      </c>
      <c r="D169" s="17" t="s">
        <v>18</v>
      </c>
      <c r="E169" s="12" t="s">
        <v>201</v>
      </c>
      <c r="F169" s="12" t="s">
        <v>202</v>
      </c>
      <c r="G169" s="16" t="s">
        <v>65</v>
      </c>
      <c r="H169" s="36"/>
      <c r="I169" s="70"/>
      <c r="J169" s="36"/>
      <c r="K169" s="70"/>
      <c r="L169" s="47"/>
      <c r="M169" s="47"/>
      <c r="N169" s="70"/>
    </row>
    <row r="170" spans="1:14" ht="12.75">
      <c r="A170" s="15" t="s">
        <v>66</v>
      </c>
      <c r="B170" s="16" t="s">
        <v>136</v>
      </c>
      <c r="C170" s="16" t="s">
        <v>115</v>
      </c>
      <c r="D170" s="17" t="s">
        <v>18</v>
      </c>
      <c r="E170" s="12" t="s">
        <v>201</v>
      </c>
      <c r="F170" s="12" t="s">
        <v>202</v>
      </c>
      <c r="G170" s="16" t="s">
        <v>67</v>
      </c>
      <c r="H170" s="36"/>
      <c r="I170" s="70"/>
      <c r="J170" s="36"/>
      <c r="K170" s="70"/>
      <c r="L170" s="47"/>
      <c r="M170" s="47"/>
      <c r="N170" s="70"/>
    </row>
    <row r="171" spans="1:14" ht="12.75">
      <c r="A171" s="15" t="s">
        <v>74</v>
      </c>
      <c r="B171" s="16" t="s">
        <v>136</v>
      </c>
      <c r="C171" s="16" t="s">
        <v>115</v>
      </c>
      <c r="D171" s="17" t="s">
        <v>18</v>
      </c>
      <c r="E171" s="12" t="s">
        <v>201</v>
      </c>
      <c r="F171" s="12" t="s">
        <v>202</v>
      </c>
      <c r="G171" s="16" t="s">
        <v>75</v>
      </c>
      <c r="H171" s="36">
        <f>SUM(H172:H177)</f>
        <v>0</v>
      </c>
      <c r="I171" s="70"/>
      <c r="J171" s="36">
        <f>SUM(J172:J177)</f>
        <v>0</v>
      </c>
      <c r="K171" s="70"/>
      <c r="L171" s="47"/>
      <c r="M171" s="47"/>
      <c r="N171" s="70"/>
    </row>
    <row r="172" spans="1:14" ht="12.75">
      <c r="A172" s="15" t="s">
        <v>126</v>
      </c>
      <c r="B172" s="16" t="s">
        <v>136</v>
      </c>
      <c r="C172" s="16" t="s">
        <v>115</v>
      </c>
      <c r="D172" s="17" t="s">
        <v>18</v>
      </c>
      <c r="E172" s="12" t="s">
        <v>201</v>
      </c>
      <c r="F172" s="12" t="s">
        <v>202</v>
      </c>
      <c r="G172" s="16" t="s">
        <v>127</v>
      </c>
      <c r="H172" s="36"/>
      <c r="I172" s="70"/>
      <c r="J172" s="36"/>
      <c r="K172" s="70"/>
      <c r="L172" s="47"/>
      <c r="M172" s="47"/>
      <c r="N172" s="70"/>
    </row>
    <row r="173" spans="1:14" ht="12.75">
      <c r="A173" s="15" t="s">
        <v>128</v>
      </c>
      <c r="B173" s="16" t="s">
        <v>136</v>
      </c>
      <c r="C173" s="16" t="s">
        <v>115</v>
      </c>
      <c r="D173" s="17" t="s">
        <v>18</v>
      </c>
      <c r="E173" s="12" t="s">
        <v>201</v>
      </c>
      <c r="F173" s="12" t="s">
        <v>202</v>
      </c>
      <c r="G173" s="16" t="s">
        <v>129</v>
      </c>
      <c r="H173" s="36"/>
      <c r="I173" s="70"/>
      <c r="J173" s="36"/>
      <c r="K173" s="70"/>
      <c r="L173" s="47"/>
      <c r="M173" s="47"/>
      <c r="N173" s="70"/>
    </row>
    <row r="174" spans="1:14" ht="12.75">
      <c r="A174" s="15" t="s">
        <v>130</v>
      </c>
      <c r="B174" s="16" t="s">
        <v>136</v>
      </c>
      <c r="C174" s="16" t="s">
        <v>115</v>
      </c>
      <c r="D174" s="17" t="s">
        <v>18</v>
      </c>
      <c r="E174" s="12" t="s">
        <v>201</v>
      </c>
      <c r="F174" s="12" t="s">
        <v>202</v>
      </c>
      <c r="G174" s="16" t="s">
        <v>131</v>
      </c>
      <c r="H174" s="36"/>
      <c r="I174" s="70"/>
      <c r="J174" s="36"/>
      <c r="K174" s="70"/>
      <c r="L174" s="47"/>
      <c r="M174" s="47"/>
      <c r="N174" s="70"/>
    </row>
    <row r="175" spans="1:14" ht="12.75">
      <c r="A175" s="15" t="s">
        <v>76</v>
      </c>
      <c r="B175" s="16" t="s">
        <v>136</v>
      </c>
      <c r="C175" s="16" t="s">
        <v>115</v>
      </c>
      <c r="D175" s="17" t="s">
        <v>18</v>
      </c>
      <c r="E175" s="12" t="s">
        <v>201</v>
      </c>
      <c r="F175" s="12" t="s">
        <v>202</v>
      </c>
      <c r="G175" s="16" t="s">
        <v>77</v>
      </c>
      <c r="H175" s="36"/>
      <c r="I175" s="70"/>
      <c r="J175" s="36"/>
      <c r="K175" s="70"/>
      <c r="L175" s="47"/>
      <c r="M175" s="47"/>
      <c r="N175" s="70"/>
    </row>
    <row r="176" spans="1:14" ht="12.75">
      <c r="A176" s="15" t="s">
        <v>78</v>
      </c>
      <c r="B176" s="16" t="s">
        <v>136</v>
      </c>
      <c r="C176" s="16" t="s">
        <v>115</v>
      </c>
      <c r="D176" s="17" t="s">
        <v>18</v>
      </c>
      <c r="E176" s="12" t="s">
        <v>201</v>
      </c>
      <c r="F176" s="12" t="s">
        <v>202</v>
      </c>
      <c r="G176" s="16" t="s">
        <v>79</v>
      </c>
      <c r="H176" s="36"/>
      <c r="I176" s="70"/>
      <c r="J176" s="36"/>
      <c r="K176" s="70"/>
      <c r="L176" s="47"/>
      <c r="M176" s="47"/>
      <c r="N176" s="70"/>
    </row>
    <row r="177" spans="1:14" ht="12.75">
      <c r="A177" s="15" t="s">
        <v>43</v>
      </c>
      <c r="B177" s="16" t="s">
        <v>136</v>
      </c>
      <c r="C177" s="16" t="s">
        <v>115</v>
      </c>
      <c r="D177" s="17" t="s">
        <v>18</v>
      </c>
      <c r="E177" s="12" t="s">
        <v>201</v>
      </c>
      <c r="F177" s="12" t="s">
        <v>202</v>
      </c>
      <c r="G177" s="16" t="s">
        <v>80</v>
      </c>
      <c r="H177" s="36"/>
      <c r="I177" s="70"/>
      <c r="J177" s="36"/>
      <c r="K177" s="70"/>
      <c r="L177" s="47"/>
      <c r="M177" s="47"/>
      <c r="N177" s="70"/>
    </row>
    <row r="178" spans="1:16" ht="12.75">
      <c r="A178" s="18" t="s">
        <v>132</v>
      </c>
      <c r="B178" s="16" t="s">
        <v>136</v>
      </c>
      <c r="C178" s="16" t="s">
        <v>115</v>
      </c>
      <c r="D178" s="17" t="s">
        <v>18</v>
      </c>
      <c r="E178" s="12" t="s">
        <v>201</v>
      </c>
      <c r="F178" s="12" t="s">
        <v>202</v>
      </c>
      <c r="G178" s="16" t="s">
        <v>15</v>
      </c>
      <c r="H178" s="35">
        <f aca="true" t="shared" si="14" ref="H178:N179">H179</f>
        <v>570.8</v>
      </c>
      <c r="I178" s="69">
        <f t="shared" si="14"/>
        <v>520</v>
      </c>
      <c r="J178" s="46">
        <f t="shared" si="14"/>
        <v>570.8</v>
      </c>
      <c r="K178" s="69">
        <f t="shared" si="14"/>
        <v>650</v>
      </c>
      <c r="L178" s="49">
        <f aca="true" t="shared" si="15" ref="L178:L183">SUM(K178*2.5/100)</f>
        <v>16.25</v>
      </c>
      <c r="M178" s="49">
        <v>633.7</v>
      </c>
      <c r="N178" s="69">
        <f t="shared" si="14"/>
        <v>650</v>
      </c>
      <c r="O178" s="49">
        <f aca="true" t="shared" si="16" ref="O178:O187">SUM(N178*5/100)</f>
        <v>32.5</v>
      </c>
      <c r="P178" s="49">
        <f aca="true" t="shared" si="17" ref="P178:P183">SUM(N178-O178)</f>
        <v>617.5</v>
      </c>
    </row>
    <row r="179" spans="1:16" ht="12.75">
      <c r="A179" s="15" t="s">
        <v>119</v>
      </c>
      <c r="B179" s="16" t="s">
        <v>136</v>
      </c>
      <c r="C179" s="16" t="s">
        <v>115</v>
      </c>
      <c r="D179" s="17" t="s">
        <v>18</v>
      </c>
      <c r="E179" s="12" t="s">
        <v>201</v>
      </c>
      <c r="F179" s="12" t="s">
        <v>202</v>
      </c>
      <c r="G179" s="16" t="s">
        <v>15</v>
      </c>
      <c r="H179" s="36">
        <f t="shared" si="14"/>
        <v>570.8</v>
      </c>
      <c r="I179" s="70">
        <f t="shared" si="14"/>
        <v>520</v>
      </c>
      <c r="J179" s="47">
        <f t="shared" si="14"/>
        <v>570.8</v>
      </c>
      <c r="K179" s="70">
        <f t="shared" si="14"/>
        <v>650</v>
      </c>
      <c r="L179" s="49">
        <f t="shared" si="15"/>
        <v>16.25</v>
      </c>
      <c r="M179" s="49">
        <v>633.7</v>
      </c>
      <c r="N179" s="70">
        <f t="shared" si="14"/>
        <v>650</v>
      </c>
      <c r="O179" s="49">
        <f t="shared" si="16"/>
        <v>32.5</v>
      </c>
      <c r="P179" s="49">
        <f t="shared" si="17"/>
        <v>617.5</v>
      </c>
    </row>
    <row r="180" spans="1:16" ht="12.75">
      <c r="A180" s="15" t="s">
        <v>120</v>
      </c>
      <c r="B180" s="16" t="s">
        <v>136</v>
      </c>
      <c r="C180" s="16" t="s">
        <v>115</v>
      </c>
      <c r="D180" s="17" t="s">
        <v>18</v>
      </c>
      <c r="E180" s="12" t="s">
        <v>201</v>
      </c>
      <c r="F180" s="12" t="s">
        <v>202</v>
      </c>
      <c r="G180" s="16" t="s">
        <v>15</v>
      </c>
      <c r="H180" s="36">
        <f>SUM(H181+H208)</f>
        <v>570.8</v>
      </c>
      <c r="I180" s="70">
        <f>SUM(I181+I208)</f>
        <v>520</v>
      </c>
      <c r="J180" s="47">
        <f>SUM(J181+J208)</f>
        <v>570.8</v>
      </c>
      <c r="K180" s="70">
        <f>SUM(K181+K208)</f>
        <v>650</v>
      </c>
      <c r="L180" s="49">
        <f t="shared" si="15"/>
        <v>16.25</v>
      </c>
      <c r="M180" s="49">
        <v>633.7</v>
      </c>
      <c r="N180" s="70">
        <f>SUM(N181+N208)</f>
        <v>650</v>
      </c>
      <c r="O180" s="49">
        <f t="shared" si="16"/>
        <v>32.5</v>
      </c>
      <c r="P180" s="49">
        <f t="shared" si="17"/>
        <v>617.5</v>
      </c>
    </row>
    <row r="181" spans="1:16" ht="12.75">
      <c r="A181" s="5" t="s">
        <v>139</v>
      </c>
      <c r="B181" s="10" t="s">
        <v>136</v>
      </c>
      <c r="C181" s="10" t="s">
        <v>115</v>
      </c>
      <c r="D181" s="11" t="s">
        <v>18</v>
      </c>
      <c r="E181" s="12" t="s">
        <v>201</v>
      </c>
      <c r="F181" s="12" t="s">
        <v>202</v>
      </c>
      <c r="G181" s="10" t="s">
        <v>15</v>
      </c>
      <c r="H181" s="35">
        <f>SUM(H182+H188+H198+H197)</f>
        <v>304.4</v>
      </c>
      <c r="I181" s="69">
        <f>SUM(I182+I188+I198+I197)</f>
        <v>260</v>
      </c>
      <c r="J181" s="46">
        <f>SUM(J182+J188+J198+J197)</f>
        <v>304.4</v>
      </c>
      <c r="K181" s="69">
        <f>SUM(K182+K188+K198+K197)</f>
        <v>325</v>
      </c>
      <c r="L181" s="49">
        <f t="shared" si="15"/>
        <v>8.125</v>
      </c>
      <c r="M181" s="49">
        <f>SUM(K181-L181)</f>
        <v>316.875</v>
      </c>
      <c r="N181" s="69">
        <f>SUM(N182+N188+N198+N197)</f>
        <v>325</v>
      </c>
      <c r="O181" s="49">
        <f t="shared" si="16"/>
        <v>16.25</v>
      </c>
      <c r="P181" s="49">
        <v>308.7</v>
      </c>
    </row>
    <row r="182" spans="1:16" ht="12.75">
      <c r="A182" s="15" t="s">
        <v>27</v>
      </c>
      <c r="B182" s="16" t="s">
        <v>136</v>
      </c>
      <c r="C182" s="16" t="s">
        <v>115</v>
      </c>
      <c r="D182" s="17" t="s">
        <v>18</v>
      </c>
      <c r="E182" s="12" t="s">
        <v>201</v>
      </c>
      <c r="F182" s="12" t="s">
        <v>202</v>
      </c>
      <c r="G182" s="16" t="s">
        <v>28</v>
      </c>
      <c r="H182" s="36" t="s">
        <v>158</v>
      </c>
      <c r="I182" s="70">
        <f>I183+I187</f>
        <v>260</v>
      </c>
      <c r="J182" s="47">
        <f>J183+J187</f>
        <v>304.4</v>
      </c>
      <c r="K182" s="70">
        <f>K183+K187</f>
        <v>325</v>
      </c>
      <c r="L182" s="49">
        <f t="shared" si="15"/>
        <v>8.125</v>
      </c>
      <c r="M182" s="49">
        <f>SUM(K182-L182)</f>
        <v>316.875</v>
      </c>
      <c r="N182" s="70">
        <f>N183+N187</f>
        <v>325</v>
      </c>
      <c r="O182" s="49">
        <f t="shared" si="16"/>
        <v>16.25</v>
      </c>
      <c r="P182" s="49">
        <v>308.7</v>
      </c>
    </row>
    <row r="183" spans="1:16" ht="12.75">
      <c r="A183" s="15" t="s">
        <v>29</v>
      </c>
      <c r="B183" s="16" t="s">
        <v>136</v>
      </c>
      <c r="C183" s="16" t="s">
        <v>115</v>
      </c>
      <c r="D183" s="17" t="s">
        <v>18</v>
      </c>
      <c r="E183" s="12" t="s">
        <v>201</v>
      </c>
      <c r="F183" s="12" t="s">
        <v>202</v>
      </c>
      <c r="G183" s="16" t="s">
        <v>30</v>
      </c>
      <c r="H183" s="36" t="s">
        <v>157</v>
      </c>
      <c r="I183" s="70">
        <v>200</v>
      </c>
      <c r="J183" s="36" t="s">
        <v>157</v>
      </c>
      <c r="K183" s="70">
        <v>250</v>
      </c>
      <c r="L183" s="49">
        <f t="shared" si="15"/>
        <v>6.25</v>
      </c>
      <c r="M183" s="49">
        <v>243.7</v>
      </c>
      <c r="N183" s="70">
        <v>250</v>
      </c>
      <c r="O183" s="49">
        <f t="shared" si="16"/>
        <v>12.5</v>
      </c>
      <c r="P183" s="49">
        <f t="shared" si="17"/>
        <v>237.5</v>
      </c>
    </row>
    <row r="184" spans="1:15" ht="12.75">
      <c r="A184" s="15" t="s">
        <v>41</v>
      </c>
      <c r="B184" s="16" t="s">
        <v>136</v>
      </c>
      <c r="C184" s="16" t="s">
        <v>115</v>
      </c>
      <c r="D184" s="17" t="s">
        <v>18</v>
      </c>
      <c r="E184" s="12" t="s">
        <v>201</v>
      </c>
      <c r="F184" s="12" t="s">
        <v>202</v>
      </c>
      <c r="G184" s="16" t="s">
        <v>42</v>
      </c>
      <c r="H184" s="36"/>
      <c r="I184" s="70"/>
      <c r="J184" s="36"/>
      <c r="K184" s="70"/>
      <c r="L184" s="47"/>
      <c r="M184" s="47"/>
      <c r="N184" s="70"/>
      <c r="O184" s="49"/>
    </row>
    <row r="185" spans="1:15" ht="12.75">
      <c r="A185" s="15" t="s">
        <v>121</v>
      </c>
      <c r="B185" s="16" t="s">
        <v>136</v>
      </c>
      <c r="C185" s="16" t="s">
        <v>115</v>
      </c>
      <c r="D185" s="17" t="s">
        <v>18</v>
      </c>
      <c r="E185" s="12" t="s">
        <v>201</v>
      </c>
      <c r="F185" s="12" t="s">
        <v>202</v>
      </c>
      <c r="G185" s="16" t="s">
        <v>122</v>
      </c>
      <c r="H185" s="36"/>
      <c r="I185" s="70"/>
      <c r="J185" s="36"/>
      <c r="K185" s="70"/>
      <c r="L185" s="47"/>
      <c r="M185" s="47"/>
      <c r="N185" s="70"/>
      <c r="O185" s="49"/>
    </row>
    <row r="186" spans="1:15" ht="12.75">
      <c r="A186" s="15" t="s">
        <v>123</v>
      </c>
      <c r="B186" s="16" t="s">
        <v>136</v>
      </c>
      <c r="C186" s="16" t="s">
        <v>115</v>
      </c>
      <c r="D186" s="17" t="s">
        <v>18</v>
      </c>
      <c r="E186" s="12" t="s">
        <v>201</v>
      </c>
      <c r="F186" s="12" t="s">
        <v>202</v>
      </c>
      <c r="G186" s="16" t="s">
        <v>124</v>
      </c>
      <c r="H186" s="36"/>
      <c r="I186" s="70"/>
      <c r="J186" s="36"/>
      <c r="K186" s="70"/>
      <c r="L186" s="47"/>
      <c r="M186" s="47"/>
      <c r="N186" s="70"/>
      <c r="O186" s="49"/>
    </row>
    <row r="187" spans="1:16" ht="12.75">
      <c r="A187" s="15" t="s">
        <v>31</v>
      </c>
      <c r="B187" s="16" t="s">
        <v>136</v>
      </c>
      <c r="C187" s="16" t="s">
        <v>115</v>
      </c>
      <c r="D187" s="17" t="s">
        <v>18</v>
      </c>
      <c r="E187" s="12" t="s">
        <v>201</v>
      </c>
      <c r="F187" s="12" t="s">
        <v>202</v>
      </c>
      <c r="G187" s="16" t="s">
        <v>32</v>
      </c>
      <c r="H187" s="36" t="s">
        <v>159</v>
      </c>
      <c r="I187" s="70">
        <v>60</v>
      </c>
      <c r="J187" s="36" t="s">
        <v>159</v>
      </c>
      <c r="K187" s="70">
        <v>75</v>
      </c>
      <c r="L187" s="49">
        <f>SUM(K187*2.5/100)</f>
        <v>1.875</v>
      </c>
      <c r="M187" s="49">
        <f>SUM(K187-L187)</f>
        <v>73.125</v>
      </c>
      <c r="N187" s="70">
        <v>75</v>
      </c>
      <c r="O187" s="49">
        <f t="shared" si="16"/>
        <v>3.75</v>
      </c>
      <c r="P187" s="49">
        <v>71.2</v>
      </c>
    </row>
    <row r="188" spans="1:14" ht="12.75">
      <c r="A188" s="15" t="s">
        <v>45</v>
      </c>
      <c r="B188" s="16" t="s">
        <v>136</v>
      </c>
      <c r="C188" s="16" t="s">
        <v>115</v>
      </c>
      <c r="D188" s="17" t="s">
        <v>18</v>
      </c>
      <c r="E188" s="12" t="s">
        <v>201</v>
      </c>
      <c r="F188" s="12" t="s">
        <v>202</v>
      </c>
      <c r="G188" s="16" t="s">
        <v>46</v>
      </c>
      <c r="H188" s="36"/>
      <c r="I188" s="70"/>
      <c r="J188" s="36"/>
      <c r="K188" s="70"/>
      <c r="L188" s="47"/>
      <c r="M188" s="47"/>
      <c r="N188" s="70"/>
    </row>
    <row r="189" spans="1:14" ht="12.75">
      <c r="A189" s="15" t="s">
        <v>47</v>
      </c>
      <c r="B189" s="16" t="s">
        <v>136</v>
      </c>
      <c r="C189" s="16" t="s">
        <v>115</v>
      </c>
      <c r="D189" s="17" t="s">
        <v>18</v>
      </c>
      <c r="E189" s="12" t="s">
        <v>201</v>
      </c>
      <c r="F189" s="12" t="s">
        <v>202</v>
      </c>
      <c r="G189" s="16" t="s">
        <v>48</v>
      </c>
      <c r="H189" s="36"/>
      <c r="I189" s="70"/>
      <c r="J189" s="36"/>
      <c r="K189" s="70"/>
      <c r="L189" s="47"/>
      <c r="M189" s="47"/>
      <c r="N189" s="70"/>
    </row>
    <row r="190" spans="1:14" ht="12.75">
      <c r="A190" s="15" t="s">
        <v>49</v>
      </c>
      <c r="B190" s="16" t="s">
        <v>136</v>
      </c>
      <c r="C190" s="16" t="s">
        <v>115</v>
      </c>
      <c r="D190" s="17" t="s">
        <v>18</v>
      </c>
      <c r="E190" s="12" t="s">
        <v>201</v>
      </c>
      <c r="F190" s="12" t="s">
        <v>202</v>
      </c>
      <c r="G190" s="16" t="s">
        <v>50</v>
      </c>
      <c r="H190" s="36"/>
      <c r="I190" s="70"/>
      <c r="J190" s="36"/>
      <c r="K190" s="70"/>
      <c r="L190" s="47"/>
      <c r="M190" s="47"/>
      <c r="N190" s="70"/>
    </row>
    <row r="191" spans="1:14" ht="12.75">
      <c r="A191" s="15" t="s">
        <v>95</v>
      </c>
      <c r="B191" s="16" t="s">
        <v>136</v>
      </c>
      <c r="C191" s="16" t="s">
        <v>115</v>
      </c>
      <c r="D191" s="17" t="s">
        <v>18</v>
      </c>
      <c r="E191" s="12" t="s">
        <v>201</v>
      </c>
      <c r="F191" s="12" t="s">
        <v>202</v>
      </c>
      <c r="G191" s="16" t="s">
        <v>96</v>
      </c>
      <c r="H191" s="36"/>
      <c r="I191" s="70"/>
      <c r="J191" s="36"/>
      <c r="K191" s="70"/>
      <c r="L191" s="47"/>
      <c r="M191" s="47"/>
      <c r="N191" s="70"/>
    </row>
    <row r="192" spans="1:14" ht="12.75">
      <c r="A192" s="15" t="s">
        <v>51</v>
      </c>
      <c r="B192" s="16" t="s">
        <v>136</v>
      </c>
      <c r="C192" s="16" t="s">
        <v>115</v>
      </c>
      <c r="D192" s="17" t="s">
        <v>18</v>
      </c>
      <c r="E192" s="12" t="s">
        <v>201</v>
      </c>
      <c r="F192" s="12" t="s">
        <v>202</v>
      </c>
      <c r="G192" s="16" t="s">
        <v>52</v>
      </c>
      <c r="H192" s="36"/>
      <c r="I192" s="70"/>
      <c r="J192" s="36"/>
      <c r="K192" s="70"/>
      <c r="L192" s="47"/>
      <c r="M192" s="47"/>
      <c r="N192" s="70"/>
    </row>
    <row r="193" spans="1:14" ht="12.75">
      <c r="A193" s="15" t="s">
        <v>53</v>
      </c>
      <c r="B193" s="16" t="s">
        <v>136</v>
      </c>
      <c r="C193" s="16" t="s">
        <v>115</v>
      </c>
      <c r="D193" s="17" t="s">
        <v>18</v>
      </c>
      <c r="E193" s="12" t="s">
        <v>201</v>
      </c>
      <c r="F193" s="12" t="s">
        <v>202</v>
      </c>
      <c r="G193" s="16" t="s">
        <v>106</v>
      </c>
      <c r="H193" s="36"/>
      <c r="I193" s="70"/>
      <c r="J193" s="36"/>
      <c r="K193" s="70"/>
      <c r="L193" s="47"/>
      <c r="M193" s="47"/>
      <c r="N193" s="70"/>
    </row>
    <row r="194" spans="1:14" ht="12.75">
      <c r="A194" s="15" t="s">
        <v>59</v>
      </c>
      <c r="B194" s="16" t="s">
        <v>136</v>
      </c>
      <c r="C194" s="16" t="s">
        <v>115</v>
      </c>
      <c r="D194" s="17" t="s">
        <v>18</v>
      </c>
      <c r="E194" s="12" t="s">
        <v>201</v>
      </c>
      <c r="F194" s="12" t="s">
        <v>202</v>
      </c>
      <c r="G194" s="16" t="s">
        <v>60</v>
      </c>
      <c r="H194" s="36"/>
      <c r="I194" s="70"/>
      <c r="J194" s="36"/>
      <c r="K194" s="70"/>
      <c r="L194" s="47"/>
      <c r="M194" s="47"/>
      <c r="N194" s="70"/>
    </row>
    <row r="195" spans="1:14" ht="12.75">
      <c r="A195" s="15" t="s">
        <v>61</v>
      </c>
      <c r="B195" s="16" t="s">
        <v>136</v>
      </c>
      <c r="C195" s="16" t="s">
        <v>115</v>
      </c>
      <c r="D195" s="17" t="s">
        <v>18</v>
      </c>
      <c r="E195" s="12" t="s">
        <v>201</v>
      </c>
      <c r="F195" s="12" t="s">
        <v>202</v>
      </c>
      <c r="G195" s="16" t="s">
        <v>62</v>
      </c>
      <c r="H195" s="36"/>
      <c r="I195" s="70"/>
      <c r="J195" s="36"/>
      <c r="K195" s="70"/>
      <c r="L195" s="47"/>
      <c r="M195" s="47"/>
      <c r="N195" s="70"/>
    </row>
    <row r="196" spans="1:14" ht="12.75">
      <c r="A196" s="15" t="s">
        <v>63</v>
      </c>
      <c r="B196" s="16" t="s">
        <v>136</v>
      </c>
      <c r="C196" s="16" t="s">
        <v>115</v>
      </c>
      <c r="D196" s="17" t="s">
        <v>18</v>
      </c>
      <c r="E196" s="12" t="s">
        <v>201</v>
      </c>
      <c r="F196" s="12" t="s">
        <v>202</v>
      </c>
      <c r="G196" s="16" t="s">
        <v>64</v>
      </c>
      <c r="H196" s="36"/>
      <c r="I196" s="70"/>
      <c r="J196" s="36"/>
      <c r="K196" s="70"/>
      <c r="L196" s="47"/>
      <c r="M196" s="47"/>
      <c r="N196" s="70"/>
    </row>
    <row r="197" spans="1:14" ht="12.75">
      <c r="A197" s="15" t="s">
        <v>125</v>
      </c>
      <c r="B197" s="16" t="s">
        <v>136</v>
      </c>
      <c r="C197" s="16" t="s">
        <v>115</v>
      </c>
      <c r="D197" s="17" t="s">
        <v>18</v>
      </c>
      <c r="E197" s="12" t="s">
        <v>201</v>
      </c>
      <c r="F197" s="12" t="s">
        <v>202</v>
      </c>
      <c r="G197" s="16" t="s">
        <v>65</v>
      </c>
      <c r="H197" s="36"/>
      <c r="I197" s="70"/>
      <c r="J197" s="36"/>
      <c r="K197" s="70"/>
      <c r="L197" s="47"/>
      <c r="M197" s="47"/>
      <c r="N197" s="70"/>
    </row>
    <row r="198" spans="1:14" ht="12.75">
      <c r="A198" s="15" t="s">
        <v>66</v>
      </c>
      <c r="B198" s="16" t="s">
        <v>136</v>
      </c>
      <c r="C198" s="16" t="s">
        <v>115</v>
      </c>
      <c r="D198" s="17" t="s">
        <v>18</v>
      </c>
      <c r="E198" s="12" t="s">
        <v>201</v>
      </c>
      <c r="F198" s="12" t="s">
        <v>202</v>
      </c>
      <c r="G198" s="16" t="s">
        <v>67</v>
      </c>
      <c r="H198" s="36">
        <f>SUM(H201+H199)</f>
        <v>0</v>
      </c>
      <c r="I198" s="70"/>
      <c r="J198" s="36">
        <f>SUM(J201+J199)</f>
        <v>0</v>
      </c>
      <c r="K198" s="70"/>
      <c r="L198" s="47"/>
      <c r="M198" s="47"/>
      <c r="N198" s="70"/>
    </row>
    <row r="199" spans="1:14" ht="12.75">
      <c r="A199" s="15" t="s">
        <v>68</v>
      </c>
      <c r="B199" s="16" t="s">
        <v>136</v>
      </c>
      <c r="C199" s="16" t="s">
        <v>115</v>
      </c>
      <c r="D199" s="17" t="s">
        <v>18</v>
      </c>
      <c r="E199" s="12" t="s">
        <v>201</v>
      </c>
      <c r="F199" s="12" t="s">
        <v>202</v>
      </c>
      <c r="G199" s="16" t="s">
        <v>69</v>
      </c>
      <c r="H199" s="36"/>
      <c r="I199" s="70"/>
      <c r="J199" s="36"/>
      <c r="K199" s="70"/>
      <c r="L199" s="47"/>
      <c r="M199" s="47"/>
      <c r="N199" s="70"/>
    </row>
    <row r="200" spans="1:14" ht="12.75">
      <c r="A200" s="15" t="s">
        <v>70</v>
      </c>
      <c r="B200" s="16" t="s">
        <v>136</v>
      </c>
      <c r="C200" s="16" t="s">
        <v>115</v>
      </c>
      <c r="D200" s="17" t="s">
        <v>18</v>
      </c>
      <c r="E200" s="12" t="s">
        <v>201</v>
      </c>
      <c r="F200" s="12" t="s">
        <v>202</v>
      </c>
      <c r="G200" s="16" t="s">
        <v>71</v>
      </c>
      <c r="H200" s="36"/>
      <c r="I200" s="70"/>
      <c r="J200" s="36"/>
      <c r="K200" s="70"/>
      <c r="L200" s="47"/>
      <c r="M200" s="47"/>
      <c r="N200" s="70"/>
    </row>
    <row r="201" spans="1:14" ht="12.75">
      <c r="A201" s="15" t="s">
        <v>74</v>
      </c>
      <c r="B201" s="16" t="s">
        <v>136</v>
      </c>
      <c r="C201" s="16" t="s">
        <v>115</v>
      </c>
      <c r="D201" s="17" t="s">
        <v>18</v>
      </c>
      <c r="E201" s="12" t="s">
        <v>201</v>
      </c>
      <c r="F201" s="12" t="s">
        <v>202</v>
      </c>
      <c r="G201" s="16" t="s">
        <v>75</v>
      </c>
      <c r="H201" s="36">
        <f>SUM(H202:H207)</f>
        <v>0</v>
      </c>
      <c r="I201" s="70"/>
      <c r="J201" s="36">
        <f>SUM(J202:J207)</f>
        <v>0</v>
      </c>
      <c r="K201" s="70"/>
      <c r="L201" s="47"/>
      <c r="M201" s="47"/>
      <c r="N201" s="70"/>
    </row>
    <row r="202" spans="1:14" ht="12.75">
      <c r="A202" s="15" t="s">
        <v>126</v>
      </c>
      <c r="B202" s="16" t="s">
        <v>136</v>
      </c>
      <c r="C202" s="16" t="s">
        <v>115</v>
      </c>
      <c r="D202" s="17" t="s">
        <v>18</v>
      </c>
      <c r="E202" s="12" t="s">
        <v>201</v>
      </c>
      <c r="F202" s="12" t="s">
        <v>202</v>
      </c>
      <c r="G202" s="16" t="s">
        <v>127</v>
      </c>
      <c r="H202" s="36"/>
      <c r="I202" s="70"/>
      <c r="J202" s="36"/>
      <c r="K202" s="70"/>
      <c r="L202" s="47"/>
      <c r="M202" s="47"/>
      <c r="N202" s="70"/>
    </row>
    <row r="203" spans="1:14" ht="12.75">
      <c r="A203" s="15" t="s">
        <v>128</v>
      </c>
      <c r="B203" s="16" t="s">
        <v>136</v>
      </c>
      <c r="C203" s="16" t="s">
        <v>115</v>
      </c>
      <c r="D203" s="17" t="s">
        <v>18</v>
      </c>
      <c r="E203" s="12" t="s">
        <v>201</v>
      </c>
      <c r="F203" s="12" t="s">
        <v>202</v>
      </c>
      <c r="G203" s="16" t="s">
        <v>129</v>
      </c>
      <c r="H203" s="36"/>
      <c r="I203" s="70"/>
      <c r="J203" s="36"/>
      <c r="K203" s="70"/>
      <c r="L203" s="47"/>
      <c r="M203" s="47"/>
      <c r="N203" s="70"/>
    </row>
    <row r="204" spans="1:14" ht="12.75">
      <c r="A204" s="15" t="s">
        <v>130</v>
      </c>
      <c r="B204" s="16" t="s">
        <v>136</v>
      </c>
      <c r="C204" s="16" t="s">
        <v>115</v>
      </c>
      <c r="D204" s="17" t="s">
        <v>18</v>
      </c>
      <c r="E204" s="12" t="s">
        <v>201</v>
      </c>
      <c r="F204" s="12" t="s">
        <v>202</v>
      </c>
      <c r="G204" s="16" t="s">
        <v>131</v>
      </c>
      <c r="H204" s="36"/>
      <c r="I204" s="70"/>
      <c r="J204" s="36"/>
      <c r="K204" s="70"/>
      <c r="L204" s="47"/>
      <c r="M204" s="47"/>
      <c r="N204" s="70"/>
    </row>
    <row r="205" spans="1:14" ht="12.75">
      <c r="A205" s="15" t="s">
        <v>76</v>
      </c>
      <c r="B205" s="16" t="s">
        <v>136</v>
      </c>
      <c r="C205" s="16" t="s">
        <v>115</v>
      </c>
      <c r="D205" s="17" t="s">
        <v>18</v>
      </c>
      <c r="E205" s="12" t="s">
        <v>201</v>
      </c>
      <c r="F205" s="12" t="s">
        <v>202</v>
      </c>
      <c r="G205" s="16" t="s">
        <v>77</v>
      </c>
      <c r="H205" s="36"/>
      <c r="I205" s="70"/>
      <c r="J205" s="36"/>
      <c r="K205" s="70"/>
      <c r="L205" s="47"/>
      <c r="M205" s="47"/>
      <c r="N205" s="70"/>
    </row>
    <row r="206" spans="1:14" ht="12.75">
      <c r="A206" s="15" t="s">
        <v>78</v>
      </c>
      <c r="B206" s="16" t="s">
        <v>136</v>
      </c>
      <c r="C206" s="16" t="s">
        <v>115</v>
      </c>
      <c r="D206" s="17" t="s">
        <v>18</v>
      </c>
      <c r="E206" s="12" t="s">
        <v>201</v>
      </c>
      <c r="F206" s="12" t="s">
        <v>202</v>
      </c>
      <c r="G206" s="16" t="s">
        <v>79</v>
      </c>
      <c r="H206" s="36"/>
      <c r="I206" s="70"/>
      <c r="J206" s="36"/>
      <c r="K206" s="70"/>
      <c r="L206" s="47"/>
      <c r="M206" s="47"/>
      <c r="N206" s="70"/>
    </row>
    <row r="207" spans="1:14" ht="12.75">
      <c r="A207" s="15" t="s">
        <v>43</v>
      </c>
      <c r="B207" s="16" t="s">
        <v>136</v>
      </c>
      <c r="C207" s="16" t="s">
        <v>115</v>
      </c>
      <c r="D207" s="17" t="s">
        <v>18</v>
      </c>
      <c r="E207" s="12" t="s">
        <v>201</v>
      </c>
      <c r="F207" s="12" t="s">
        <v>202</v>
      </c>
      <c r="G207" s="16" t="s">
        <v>80</v>
      </c>
      <c r="H207" s="36"/>
      <c r="I207" s="70"/>
      <c r="J207" s="36"/>
      <c r="K207" s="70"/>
      <c r="L207" s="47"/>
      <c r="M207" s="47"/>
      <c r="N207" s="70"/>
    </row>
    <row r="208" spans="1:16" ht="12.75">
      <c r="A208" s="5" t="s">
        <v>140</v>
      </c>
      <c r="B208" s="10" t="s">
        <v>136</v>
      </c>
      <c r="C208" s="10" t="s">
        <v>115</v>
      </c>
      <c r="D208" s="11" t="s">
        <v>18</v>
      </c>
      <c r="E208" s="12" t="s">
        <v>201</v>
      </c>
      <c r="F208" s="12" t="s">
        <v>202</v>
      </c>
      <c r="G208" s="10" t="s">
        <v>15</v>
      </c>
      <c r="H208" s="35">
        <f>SUM(H209+H215+H225+H224)</f>
        <v>266.4</v>
      </c>
      <c r="I208" s="69">
        <f>SUM(I209+I215+I225+I224)</f>
        <v>260</v>
      </c>
      <c r="J208" s="46">
        <f>SUM(J209+J215+J225+J224)</f>
        <v>266.4</v>
      </c>
      <c r="K208" s="69">
        <f>SUM(K209+K215+K225+K224)</f>
        <v>325</v>
      </c>
      <c r="L208" s="49">
        <f>SUM(K208*2.5/100)</f>
        <v>8.125</v>
      </c>
      <c r="M208" s="49">
        <f>SUM(K208-L208)</f>
        <v>316.875</v>
      </c>
      <c r="N208" s="69">
        <f>SUM(N209+N215+N225+N224)</f>
        <v>325</v>
      </c>
      <c r="O208" s="49">
        <f>SUM(N208*5/100)</f>
        <v>16.25</v>
      </c>
      <c r="P208" s="49">
        <v>308.7</v>
      </c>
    </row>
    <row r="209" spans="1:16" ht="12.75">
      <c r="A209" s="15" t="s">
        <v>27</v>
      </c>
      <c r="B209" s="16" t="s">
        <v>136</v>
      </c>
      <c r="C209" s="16" t="s">
        <v>115</v>
      </c>
      <c r="D209" s="17" t="s">
        <v>18</v>
      </c>
      <c r="E209" s="12" t="s">
        <v>201</v>
      </c>
      <c r="F209" s="12" t="s">
        <v>202</v>
      </c>
      <c r="G209" s="16" t="s">
        <v>28</v>
      </c>
      <c r="H209" s="36">
        <f>SUM(H210+H211+H214)</f>
        <v>266.4</v>
      </c>
      <c r="I209" s="70">
        <f>SUM(I210+I211+I214)</f>
        <v>260</v>
      </c>
      <c r="J209" s="47">
        <f>SUM(J210+J211+J214)</f>
        <v>266.4</v>
      </c>
      <c r="K209" s="70">
        <f>SUM(K210+K211+K214)</f>
        <v>325</v>
      </c>
      <c r="L209" s="49">
        <f>SUM(K209*2.5/100)</f>
        <v>8.125</v>
      </c>
      <c r="M209" s="49">
        <f>SUM(K209-L209)</f>
        <v>316.875</v>
      </c>
      <c r="N209" s="70">
        <f>SUM(N210+N211+N214)</f>
        <v>325</v>
      </c>
      <c r="O209" s="49">
        <f>SUM(N209*5/100)</f>
        <v>16.25</v>
      </c>
      <c r="P209" s="49">
        <v>308.7</v>
      </c>
    </row>
    <row r="210" spans="1:16" ht="12.75">
      <c r="A210" s="15" t="s">
        <v>29</v>
      </c>
      <c r="B210" s="16" t="s">
        <v>136</v>
      </c>
      <c r="C210" s="16" t="s">
        <v>115</v>
      </c>
      <c r="D210" s="17" t="s">
        <v>18</v>
      </c>
      <c r="E210" s="12" t="s">
        <v>201</v>
      </c>
      <c r="F210" s="12" t="s">
        <v>202</v>
      </c>
      <c r="G210" s="16" t="s">
        <v>30</v>
      </c>
      <c r="H210" s="36" t="s">
        <v>163</v>
      </c>
      <c r="I210" s="70">
        <v>200</v>
      </c>
      <c r="J210" s="36" t="s">
        <v>163</v>
      </c>
      <c r="K210" s="70">
        <v>250</v>
      </c>
      <c r="L210" s="49">
        <f>SUM(K210*2.5/100)</f>
        <v>6.25</v>
      </c>
      <c r="M210" s="49">
        <v>243.7</v>
      </c>
      <c r="N210" s="70">
        <v>250</v>
      </c>
      <c r="O210" s="49">
        <f>SUM(N210*5/100)</f>
        <v>12.5</v>
      </c>
      <c r="P210" s="49">
        <f>SUM(N210-O210)</f>
        <v>237.5</v>
      </c>
    </row>
    <row r="211" spans="1:14" ht="12.75">
      <c r="A211" s="15" t="s">
        <v>41</v>
      </c>
      <c r="B211" s="16" t="s">
        <v>136</v>
      </c>
      <c r="C211" s="16" t="s">
        <v>115</v>
      </c>
      <c r="D211" s="17" t="s">
        <v>18</v>
      </c>
      <c r="E211" s="12" t="s">
        <v>201</v>
      </c>
      <c r="F211" s="12" t="s">
        <v>202</v>
      </c>
      <c r="G211" s="16" t="s">
        <v>42</v>
      </c>
      <c r="H211" s="36"/>
      <c r="I211" s="70"/>
      <c r="J211" s="36"/>
      <c r="K211" s="70"/>
      <c r="L211" s="47"/>
      <c r="M211" s="47"/>
      <c r="N211" s="70"/>
    </row>
    <row r="212" spans="1:14" ht="12.75">
      <c r="A212" s="15" t="s">
        <v>121</v>
      </c>
      <c r="B212" s="16" t="s">
        <v>136</v>
      </c>
      <c r="C212" s="16" t="s">
        <v>115</v>
      </c>
      <c r="D212" s="17" t="s">
        <v>18</v>
      </c>
      <c r="E212" s="12" t="s">
        <v>201</v>
      </c>
      <c r="F212" s="12" t="s">
        <v>202</v>
      </c>
      <c r="G212" s="16" t="s">
        <v>122</v>
      </c>
      <c r="H212" s="36"/>
      <c r="I212" s="70"/>
      <c r="J212" s="36"/>
      <c r="K212" s="70"/>
      <c r="L212" s="47"/>
      <c r="M212" s="47"/>
      <c r="N212" s="70"/>
    </row>
    <row r="213" spans="1:14" ht="12.75">
      <c r="A213" s="15" t="s">
        <v>123</v>
      </c>
      <c r="B213" s="16" t="s">
        <v>136</v>
      </c>
      <c r="C213" s="16" t="s">
        <v>115</v>
      </c>
      <c r="D213" s="17" t="s">
        <v>18</v>
      </c>
      <c r="E213" s="12" t="s">
        <v>201</v>
      </c>
      <c r="F213" s="12" t="s">
        <v>202</v>
      </c>
      <c r="G213" s="16" t="s">
        <v>124</v>
      </c>
      <c r="H213" s="36"/>
      <c r="I213" s="70"/>
      <c r="J213" s="36"/>
      <c r="K213" s="70"/>
      <c r="L213" s="47"/>
      <c r="M213" s="47"/>
      <c r="N213" s="70"/>
    </row>
    <row r="214" spans="1:16" ht="12.75">
      <c r="A214" s="15" t="s">
        <v>31</v>
      </c>
      <c r="B214" s="16" t="s">
        <v>136</v>
      </c>
      <c r="C214" s="16" t="s">
        <v>115</v>
      </c>
      <c r="D214" s="17" t="s">
        <v>18</v>
      </c>
      <c r="E214" s="12" t="s">
        <v>201</v>
      </c>
      <c r="F214" s="12" t="s">
        <v>202</v>
      </c>
      <c r="G214" s="16" t="s">
        <v>32</v>
      </c>
      <c r="H214" s="36" t="s">
        <v>162</v>
      </c>
      <c r="I214" s="70">
        <v>60</v>
      </c>
      <c r="J214" s="36" t="s">
        <v>162</v>
      </c>
      <c r="K214" s="70">
        <v>75</v>
      </c>
      <c r="L214" s="49">
        <f>SUM(K214*2.5/100)</f>
        <v>1.875</v>
      </c>
      <c r="M214" s="49">
        <f>SUM(K214-L214)</f>
        <v>73.125</v>
      </c>
      <c r="N214" s="70">
        <v>75</v>
      </c>
      <c r="O214" s="49">
        <f>SUM(N214*5/100)</f>
        <v>3.75</v>
      </c>
      <c r="P214" s="49">
        <v>71.2</v>
      </c>
    </row>
    <row r="215" spans="1:14" ht="12.75">
      <c r="A215" s="15" t="s">
        <v>45</v>
      </c>
      <c r="B215" s="16" t="s">
        <v>136</v>
      </c>
      <c r="C215" s="16" t="s">
        <v>115</v>
      </c>
      <c r="D215" s="17" t="s">
        <v>18</v>
      </c>
      <c r="E215" s="12" t="s">
        <v>201</v>
      </c>
      <c r="F215" s="12" t="s">
        <v>202</v>
      </c>
      <c r="G215" s="16" t="s">
        <v>46</v>
      </c>
      <c r="H215" s="36"/>
      <c r="I215" s="70"/>
      <c r="J215" s="36"/>
      <c r="K215" s="70"/>
      <c r="L215" s="47"/>
      <c r="M215" s="47"/>
      <c r="N215" s="70"/>
    </row>
    <row r="216" spans="1:14" ht="12.75">
      <c r="A216" s="15" t="s">
        <v>47</v>
      </c>
      <c r="B216" s="16" t="s">
        <v>136</v>
      </c>
      <c r="C216" s="16" t="s">
        <v>115</v>
      </c>
      <c r="D216" s="17" t="s">
        <v>18</v>
      </c>
      <c r="E216" s="12" t="s">
        <v>201</v>
      </c>
      <c r="F216" s="12" t="s">
        <v>202</v>
      </c>
      <c r="G216" s="16" t="s">
        <v>48</v>
      </c>
      <c r="H216" s="36"/>
      <c r="I216" s="70"/>
      <c r="J216" s="36"/>
      <c r="K216" s="70"/>
      <c r="L216" s="47"/>
      <c r="M216" s="47"/>
      <c r="N216" s="70"/>
    </row>
    <row r="217" spans="1:14" ht="12.75">
      <c r="A217" s="15" t="s">
        <v>49</v>
      </c>
      <c r="B217" s="16" t="s">
        <v>136</v>
      </c>
      <c r="C217" s="16" t="s">
        <v>115</v>
      </c>
      <c r="D217" s="17" t="s">
        <v>18</v>
      </c>
      <c r="E217" s="12" t="s">
        <v>201</v>
      </c>
      <c r="F217" s="12" t="s">
        <v>202</v>
      </c>
      <c r="G217" s="16" t="s">
        <v>50</v>
      </c>
      <c r="H217" s="36"/>
      <c r="I217" s="70"/>
      <c r="J217" s="36"/>
      <c r="K217" s="70"/>
      <c r="L217" s="47"/>
      <c r="M217" s="47"/>
      <c r="N217" s="70"/>
    </row>
    <row r="218" spans="1:14" ht="12.75">
      <c r="A218" s="15" t="s">
        <v>95</v>
      </c>
      <c r="B218" s="16" t="s">
        <v>136</v>
      </c>
      <c r="C218" s="16" t="s">
        <v>115</v>
      </c>
      <c r="D218" s="17" t="s">
        <v>18</v>
      </c>
      <c r="E218" s="12" t="s">
        <v>201</v>
      </c>
      <c r="F218" s="12" t="s">
        <v>202</v>
      </c>
      <c r="G218" s="16" t="s">
        <v>96</v>
      </c>
      <c r="H218" s="36"/>
      <c r="I218" s="70"/>
      <c r="J218" s="36"/>
      <c r="K218" s="70"/>
      <c r="L218" s="47"/>
      <c r="M218" s="47"/>
      <c r="N218" s="70"/>
    </row>
    <row r="219" spans="1:14" ht="12.75">
      <c r="A219" s="15" t="s">
        <v>51</v>
      </c>
      <c r="B219" s="16" t="s">
        <v>136</v>
      </c>
      <c r="C219" s="16" t="s">
        <v>115</v>
      </c>
      <c r="D219" s="17" t="s">
        <v>18</v>
      </c>
      <c r="E219" s="12" t="s">
        <v>201</v>
      </c>
      <c r="F219" s="12" t="s">
        <v>202</v>
      </c>
      <c r="G219" s="16" t="s">
        <v>52</v>
      </c>
      <c r="H219" s="36"/>
      <c r="I219" s="70"/>
      <c r="J219" s="36"/>
      <c r="K219" s="70"/>
      <c r="L219" s="47"/>
      <c r="M219" s="47"/>
      <c r="N219" s="70"/>
    </row>
    <row r="220" spans="1:14" ht="12.75">
      <c r="A220" s="15" t="s">
        <v>53</v>
      </c>
      <c r="B220" s="16" t="s">
        <v>136</v>
      </c>
      <c r="C220" s="16" t="s">
        <v>115</v>
      </c>
      <c r="D220" s="17" t="s">
        <v>18</v>
      </c>
      <c r="E220" s="12" t="s">
        <v>201</v>
      </c>
      <c r="F220" s="12" t="s">
        <v>202</v>
      </c>
      <c r="G220" s="16" t="s">
        <v>106</v>
      </c>
      <c r="H220" s="36"/>
      <c r="I220" s="70"/>
      <c r="J220" s="36"/>
      <c r="K220" s="70"/>
      <c r="L220" s="47"/>
      <c r="M220" s="47"/>
      <c r="N220" s="70"/>
    </row>
    <row r="221" spans="1:14" ht="12.75">
      <c r="A221" s="15" t="s">
        <v>59</v>
      </c>
      <c r="B221" s="16" t="s">
        <v>136</v>
      </c>
      <c r="C221" s="16" t="s">
        <v>115</v>
      </c>
      <c r="D221" s="17" t="s">
        <v>18</v>
      </c>
      <c r="E221" s="12" t="s">
        <v>201</v>
      </c>
      <c r="F221" s="12" t="s">
        <v>202</v>
      </c>
      <c r="G221" s="16" t="s">
        <v>60</v>
      </c>
      <c r="H221" s="36"/>
      <c r="I221" s="70"/>
      <c r="J221" s="36"/>
      <c r="K221" s="70"/>
      <c r="L221" s="47"/>
      <c r="M221" s="47"/>
      <c r="N221" s="70"/>
    </row>
    <row r="222" spans="1:14" ht="12.75">
      <c r="A222" s="15" t="s">
        <v>61</v>
      </c>
      <c r="B222" s="16" t="s">
        <v>136</v>
      </c>
      <c r="C222" s="16" t="s">
        <v>115</v>
      </c>
      <c r="D222" s="17" t="s">
        <v>18</v>
      </c>
      <c r="E222" s="12" t="s">
        <v>201</v>
      </c>
      <c r="F222" s="12" t="s">
        <v>202</v>
      </c>
      <c r="G222" s="16" t="s">
        <v>62</v>
      </c>
      <c r="H222" s="36"/>
      <c r="I222" s="70"/>
      <c r="J222" s="36"/>
      <c r="K222" s="70"/>
      <c r="L222" s="47"/>
      <c r="M222" s="47"/>
      <c r="N222" s="70"/>
    </row>
    <row r="223" spans="1:14" ht="12.75">
      <c r="A223" s="15" t="s">
        <v>63</v>
      </c>
      <c r="B223" s="16" t="s">
        <v>136</v>
      </c>
      <c r="C223" s="16" t="s">
        <v>115</v>
      </c>
      <c r="D223" s="17" t="s">
        <v>18</v>
      </c>
      <c r="E223" s="12" t="s">
        <v>201</v>
      </c>
      <c r="F223" s="12" t="s">
        <v>202</v>
      </c>
      <c r="G223" s="16" t="s">
        <v>64</v>
      </c>
      <c r="H223" s="36"/>
      <c r="I223" s="70"/>
      <c r="J223" s="36"/>
      <c r="K223" s="70"/>
      <c r="L223" s="47"/>
      <c r="M223" s="47"/>
      <c r="N223" s="70"/>
    </row>
    <row r="224" spans="1:14" ht="12.75">
      <c r="A224" s="15" t="s">
        <v>125</v>
      </c>
      <c r="B224" s="16" t="s">
        <v>136</v>
      </c>
      <c r="C224" s="16" t="s">
        <v>115</v>
      </c>
      <c r="D224" s="17" t="s">
        <v>18</v>
      </c>
      <c r="E224" s="12" t="s">
        <v>201</v>
      </c>
      <c r="F224" s="12" t="s">
        <v>202</v>
      </c>
      <c r="G224" s="16" t="s">
        <v>65</v>
      </c>
      <c r="H224" s="36"/>
      <c r="I224" s="70"/>
      <c r="J224" s="36"/>
      <c r="K224" s="70"/>
      <c r="L224" s="47"/>
      <c r="M224" s="47"/>
      <c r="N224" s="70"/>
    </row>
    <row r="225" spans="1:14" ht="12.75">
      <c r="A225" s="15" t="s">
        <v>66</v>
      </c>
      <c r="B225" s="16" t="s">
        <v>136</v>
      </c>
      <c r="C225" s="16" t="s">
        <v>115</v>
      </c>
      <c r="D225" s="17" t="s">
        <v>18</v>
      </c>
      <c r="E225" s="12" t="s">
        <v>201</v>
      </c>
      <c r="F225" s="12" t="s">
        <v>202</v>
      </c>
      <c r="G225" s="16" t="s">
        <v>67</v>
      </c>
      <c r="H225" s="36">
        <f>SUM(H228+H226)</f>
        <v>0</v>
      </c>
      <c r="I225" s="70"/>
      <c r="J225" s="36">
        <f>SUM(J228+J226)</f>
        <v>0</v>
      </c>
      <c r="K225" s="70"/>
      <c r="L225" s="47"/>
      <c r="M225" s="47"/>
      <c r="N225" s="70"/>
    </row>
    <row r="226" spans="1:14" ht="12.75">
      <c r="A226" s="15" t="s">
        <v>68</v>
      </c>
      <c r="B226" s="16" t="s">
        <v>136</v>
      </c>
      <c r="C226" s="16" t="s">
        <v>115</v>
      </c>
      <c r="D226" s="17" t="s">
        <v>18</v>
      </c>
      <c r="E226" s="12" t="s">
        <v>201</v>
      </c>
      <c r="F226" s="12" t="s">
        <v>202</v>
      </c>
      <c r="G226" s="16" t="s">
        <v>69</v>
      </c>
      <c r="H226" s="36"/>
      <c r="I226" s="70"/>
      <c r="J226" s="36"/>
      <c r="K226" s="70"/>
      <c r="L226" s="47"/>
      <c r="M226" s="47"/>
      <c r="N226" s="70"/>
    </row>
    <row r="227" spans="1:14" ht="12.75">
      <c r="A227" s="15" t="s">
        <v>70</v>
      </c>
      <c r="B227" s="16" t="s">
        <v>136</v>
      </c>
      <c r="C227" s="16" t="s">
        <v>115</v>
      </c>
      <c r="D227" s="17" t="s">
        <v>18</v>
      </c>
      <c r="E227" s="12" t="s">
        <v>201</v>
      </c>
      <c r="F227" s="12" t="s">
        <v>202</v>
      </c>
      <c r="G227" s="16" t="s">
        <v>71</v>
      </c>
      <c r="H227" s="36"/>
      <c r="I227" s="70"/>
      <c r="J227" s="36"/>
      <c r="K227" s="70"/>
      <c r="L227" s="47"/>
      <c r="M227" s="47"/>
      <c r="N227" s="70"/>
    </row>
    <row r="228" spans="1:14" ht="12.75">
      <c r="A228" s="15" t="s">
        <v>74</v>
      </c>
      <c r="B228" s="16" t="s">
        <v>136</v>
      </c>
      <c r="C228" s="16" t="s">
        <v>115</v>
      </c>
      <c r="D228" s="17" t="s">
        <v>18</v>
      </c>
      <c r="E228" s="12" t="s">
        <v>201</v>
      </c>
      <c r="F228" s="12" t="s">
        <v>202</v>
      </c>
      <c r="G228" s="16" t="s">
        <v>75</v>
      </c>
      <c r="H228" s="36">
        <f>SUM(H229:H234)</f>
        <v>0</v>
      </c>
      <c r="I228" s="70"/>
      <c r="J228" s="36">
        <f>SUM(J229:J234)</f>
        <v>0</v>
      </c>
      <c r="K228" s="70"/>
      <c r="L228" s="47"/>
      <c r="M228" s="47"/>
      <c r="N228" s="70"/>
    </row>
    <row r="229" spans="1:14" ht="12.75">
      <c r="A229" s="15" t="s">
        <v>126</v>
      </c>
      <c r="B229" s="16" t="s">
        <v>136</v>
      </c>
      <c r="C229" s="16" t="s">
        <v>115</v>
      </c>
      <c r="D229" s="17" t="s">
        <v>18</v>
      </c>
      <c r="E229" s="12" t="s">
        <v>201</v>
      </c>
      <c r="F229" s="12" t="s">
        <v>202</v>
      </c>
      <c r="G229" s="16" t="s">
        <v>127</v>
      </c>
      <c r="H229" s="36"/>
      <c r="I229" s="70"/>
      <c r="J229" s="36"/>
      <c r="K229" s="70"/>
      <c r="L229" s="47"/>
      <c r="M229" s="47"/>
      <c r="N229" s="70"/>
    </row>
    <row r="230" spans="1:14" ht="12.75">
      <c r="A230" s="15" t="s">
        <v>128</v>
      </c>
      <c r="B230" s="16" t="s">
        <v>136</v>
      </c>
      <c r="C230" s="16" t="s">
        <v>115</v>
      </c>
      <c r="D230" s="17" t="s">
        <v>18</v>
      </c>
      <c r="E230" s="12" t="s">
        <v>201</v>
      </c>
      <c r="F230" s="12" t="s">
        <v>202</v>
      </c>
      <c r="G230" s="16" t="s">
        <v>129</v>
      </c>
      <c r="H230" s="36"/>
      <c r="I230" s="70"/>
      <c r="J230" s="36"/>
      <c r="K230" s="70"/>
      <c r="L230" s="47"/>
      <c r="M230" s="47"/>
      <c r="N230" s="70"/>
    </row>
    <row r="231" spans="1:14" ht="12.75">
      <c r="A231" s="15" t="s">
        <v>130</v>
      </c>
      <c r="B231" s="16" t="s">
        <v>136</v>
      </c>
      <c r="C231" s="16" t="s">
        <v>115</v>
      </c>
      <c r="D231" s="17" t="s">
        <v>18</v>
      </c>
      <c r="E231" s="12" t="s">
        <v>201</v>
      </c>
      <c r="F231" s="12" t="s">
        <v>202</v>
      </c>
      <c r="G231" s="16" t="s">
        <v>131</v>
      </c>
      <c r="H231" s="36"/>
      <c r="I231" s="70"/>
      <c r="J231" s="36"/>
      <c r="K231" s="70"/>
      <c r="L231" s="47"/>
      <c r="M231" s="47"/>
      <c r="N231" s="70"/>
    </row>
    <row r="232" spans="1:14" ht="12.75">
      <c r="A232" s="15" t="s">
        <v>76</v>
      </c>
      <c r="B232" s="16" t="s">
        <v>136</v>
      </c>
      <c r="C232" s="16" t="s">
        <v>115</v>
      </c>
      <c r="D232" s="17" t="s">
        <v>18</v>
      </c>
      <c r="E232" s="12" t="s">
        <v>201</v>
      </c>
      <c r="F232" s="12" t="s">
        <v>202</v>
      </c>
      <c r="G232" s="16" t="s">
        <v>77</v>
      </c>
      <c r="H232" s="36"/>
      <c r="I232" s="70"/>
      <c r="J232" s="36"/>
      <c r="K232" s="70"/>
      <c r="L232" s="47"/>
      <c r="M232" s="47"/>
      <c r="N232" s="70"/>
    </row>
    <row r="233" spans="1:14" ht="12.75">
      <c r="A233" s="15" t="s">
        <v>78</v>
      </c>
      <c r="B233" s="16" t="s">
        <v>136</v>
      </c>
      <c r="C233" s="16" t="s">
        <v>115</v>
      </c>
      <c r="D233" s="17" t="s">
        <v>18</v>
      </c>
      <c r="E233" s="12" t="s">
        <v>201</v>
      </c>
      <c r="F233" s="12" t="s">
        <v>202</v>
      </c>
      <c r="G233" s="16" t="s">
        <v>79</v>
      </c>
      <c r="H233" s="36"/>
      <c r="I233" s="70"/>
      <c r="J233" s="36"/>
      <c r="K233" s="70"/>
      <c r="L233" s="47"/>
      <c r="M233" s="47"/>
      <c r="N233" s="70"/>
    </row>
    <row r="234" spans="1:14" ht="12.75">
      <c r="A234" s="15" t="s">
        <v>43</v>
      </c>
      <c r="B234" s="16" t="s">
        <v>136</v>
      </c>
      <c r="C234" s="16" t="s">
        <v>115</v>
      </c>
      <c r="D234" s="17" t="s">
        <v>18</v>
      </c>
      <c r="E234" s="12" t="s">
        <v>201</v>
      </c>
      <c r="F234" s="12" t="s">
        <v>202</v>
      </c>
      <c r="G234" s="16" t="s">
        <v>80</v>
      </c>
      <c r="H234" s="36"/>
      <c r="I234" s="70"/>
      <c r="J234" s="36"/>
      <c r="K234" s="70"/>
      <c r="L234" s="47"/>
      <c r="M234" s="47"/>
      <c r="N234" s="70"/>
    </row>
    <row r="235" spans="1:12" ht="12.75">
      <c r="A235" s="28" t="s">
        <v>221</v>
      </c>
      <c r="B235" s="29" t="s">
        <v>136</v>
      </c>
      <c r="C235" s="29" t="s">
        <v>110</v>
      </c>
      <c r="D235" s="30" t="s">
        <v>92</v>
      </c>
      <c r="E235" s="29" t="s">
        <v>191</v>
      </c>
      <c r="F235" s="29" t="s">
        <v>26</v>
      </c>
      <c r="G235" s="29" t="s">
        <v>15</v>
      </c>
      <c r="H235" s="41" t="s">
        <v>149</v>
      </c>
      <c r="I235" s="69">
        <v>157.6</v>
      </c>
      <c r="J235" s="39" t="s">
        <v>149</v>
      </c>
      <c r="K235" s="70"/>
      <c r="L235" s="50"/>
    </row>
    <row r="236" spans="1:12" ht="12.75">
      <c r="A236" s="31" t="s">
        <v>222</v>
      </c>
      <c r="B236" s="32" t="s">
        <v>136</v>
      </c>
      <c r="C236" s="32" t="s">
        <v>110</v>
      </c>
      <c r="D236" s="33" t="s">
        <v>92</v>
      </c>
      <c r="E236" s="32" t="s">
        <v>191</v>
      </c>
      <c r="F236" s="32" t="s">
        <v>223</v>
      </c>
      <c r="G236" s="32" t="s">
        <v>65</v>
      </c>
      <c r="H236" s="39" t="s">
        <v>149</v>
      </c>
      <c r="I236" s="70">
        <v>157.6</v>
      </c>
      <c r="J236" s="39" t="s">
        <v>149</v>
      </c>
      <c r="K236" s="70"/>
      <c r="L236" s="50"/>
    </row>
    <row r="237" ht="12.75">
      <c r="H237" s="42"/>
    </row>
    <row r="238" ht="12.75">
      <c r="H238" s="42"/>
    </row>
    <row r="239" spans="2:8" ht="12.75">
      <c r="B239" t="s">
        <v>153</v>
      </c>
      <c r="H239" s="42"/>
    </row>
    <row r="240" ht="12.75">
      <c r="H240" s="42"/>
    </row>
    <row r="241" ht="12.75">
      <c r="H241" s="42"/>
    </row>
    <row r="242" ht="12.75">
      <c r="H242" s="42"/>
    </row>
    <row r="243" ht="12.75">
      <c r="H243" s="42"/>
    </row>
    <row r="244" ht="12.75">
      <c r="H244" s="42"/>
    </row>
    <row r="245" ht="12.75">
      <c r="H245" s="42"/>
    </row>
    <row r="246" ht="12.75">
      <c r="H246" s="42"/>
    </row>
    <row r="247" ht="12.75">
      <c r="H247" s="42"/>
    </row>
    <row r="248" ht="12.75">
      <c r="H248" s="42"/>
    </row>
    <row r="249" ht="12.75">
      <c r="H249" s="42"/>
    </row>
    <row r="250" ht="12.75">
      <c r="H250" s="42"/>
    </row>
  </sheetData>
  <sheetProtection/>
  <mergeCells count="20">
    <mergeCell ref="P72:P73"/>
    <mergeCell ref="N13:N14"/>
    <mergeCell ref="H13:H14"/>
    <mergeCell ref="I13:I14"/>
    <mergeCell ref="J13:J14"/>
    <mergeCell ref="H72:H73"/>
    <mergeCell ref="I72:I73"/>
    <mergeCell ref="J72:J73"/>
    <mergeCell ref="K72:K73"/>
    <mergeCell ref="N72:N73"/>
    <mergeCell ref="K13:K14"/>
    <mergeCell ref="A3:N3"/>
    <mergeCell ref="A7:D7"/>
    <mergeCell ref="A13:A14"/>
    <mergeCell ref="B13:G13"/>
    <mergeCell ref="C72:C73"/>
    <mergeCell ref="D72:D73"/>
    <mergeCell ref="E72:E73"/>
    <mergeCell ref="F72:F73"/>
    <mergeCell ref="G72:G73"/>
  </mergeCells>
  <printOptions/>
  <pageMargins left="0.7480314960629921" right="0.7480314960629921" top="0.2362204724409449" bottom="0.2362204724409449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Пользователь Windows</cp:lastModifiedBy>
  <cp:lastPrinted>2020-11-14T06:15:32Z</cp:lastPrinted>
  <dcterms:created xsi:type="dcterms:W3CDTF">2011-07-04T12:04:22Z</dcterms:created>
  <dcterms:modified xsi:type="dcterms:W3CDTF">2020-11-14T06:15:35Z</dcterms:modified>
  <cp:category/>
  <cp:version/>
  <cp:contentType/>
  <cp:contentStatus/>
</cp:coreProperties>
</file>